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wam DJS\Google Drive\TELKOM UNIVERSITY\DOSEN\PENDIDIKAN DAN PENGAJARAN\PENGAJARAN\2016-1\Teknologi Pembelajaran Kreatif\"/>
    </mc:Choice>
  </mc:AlternateContent>
  <bookViews>
    <workbookView xWindow="0" yWindow="0" windowWidth="20325" windowHeight="9735" activeTab="2"/>
  </bookViews>
  <sheets>
    <sheet name="RPS" sheetId="2" r:id="rId1"/>
    <sheet name="CLO Rubric" sheetId="3" r:id="rId2"/>
    <sheet name="NIlai" sheetId="10" r:id="rId3"/>
    <sheet name="Remedial" sheetId="11" r:id="rId4"/>
  </sheets>
  <externalReferences>
    <externalReference r:id="rId5"/>
    <externalReference r:id="rId6"/>
  </externalReferences>
  <definedNames>
    <definedName name="_xlnm.Print_Area" localSheetId="3">Remedial!$A$2:$T$71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1" l="1"/>
  <c r="A50" i="11"/>
  <c r="A49" i="11"/>
  <c r="B49" i="11" s="1"/>
  <c r="C49" i="11" s="1"/>
  <c r="B51" i="11" l="1"/>
  <c r="C51" i="11" s="1"/>
  <c r="B50" i="11"/>
  <c r="C50" i="11" s="1"/>
  <c r="AR77" i="10" l="1"/>
  <c r="AR78" i="10"/>
  <c r="K79" i="10"/>
  <c r="L79" i="10"/>
  <c r="M79" i="10"/>
  <c r="O79" i="10"/>
  <c r="P79" i="10"/>
  <c r="R79" i="10"/>
  <c r="S79" i="10"/>
  <c r="T79" i="10"/>
  <c r="U79" i="10"/>
  <c r="W79" i="10"/>
  <c r="Y79" i="10"/>
  <c r="Z79" i="10"/>
  <c r="AA79" i="10"/>
  <c r="AB79" i="10"/>
  <c r="AC79" i="10"/>
  <c r="AD79" i="10"/>
  <c r="AE79" i="10"/>
  <c r="AF79" i="10"/>
  <c r="AG79" i="10"/>
  <c r="AH79" i="10"/>
  <c r="AI79" i="10"/>
  <c r="AJ79" i="10"/>
  <c r="AK79" i="10"/>
  <c r="AL79" i="10"/>
  <c r="AR79" i="10"/>
  <c r="G79" i="10"/>
  <c r="H79" i="10"/>
  <c r="I79" i="10"/>
  <c r="B29" i="10"/>
  <c r="AS79" i="10"/>
  <c r="H9" i="10" l="1"/>
  <c r="X9" i="10"/>
  <c r="E10" i="10"/>
  <c r="D10" i="10" s="1"/>
  <c r="X10" i="10"/>
  <c r="E11" i="10"/>
  <c r="X11" i="10"/>
  <c r="E12" i="10"/>
  <c r="X12" i="10"/>
  <c r="E13" i="10"/>
  <c r="X13" i="10"/>
  <c r="E14" i="10"/>
  <c r="X14" i="10"/>
  <c r="E15" i="10"/>
  <c r="X15" i="10"/>
  <c r="E16" i="10"/>
  <c r="X16" i="10"/>
  <c r="E17" i="10"/>
  <c r="X17" i="10"/>
  <c r="E18" i="10"/>
  <c r="X18" i="10"/>
  <c r="E19" i="10"/>
  <c r="X19" i="10"/>
  <c r="E20" i="10"/>
  <c r="E21" i="10"/>
  <c r="E22" i="10"/>
  <c r="E23" i="10"/>
  <c r="D29" i="10"/>
  <c r="Y29" i="10"/>
  <c r="Z29" i="10"/>
  <c r="AA29" i="10"/>
  <c r="AB29" i="10"/>
  <c r="AC29" i="10"/>
  <c r="AD29" i="10"/>
  <c r="AF29" i="10"/>
  <c r="AG29" i="10"/>
  <c r="AH29" i="10"/>
  <c r="AI29" i="10"/>
  <c r="AJ29" i="10"/>
  <c r="AK29" i="10"/>
  <c r="AO30" i="10"/>
  <c r="G10" i="10" l="1"/>
  <c r="H10" i="10" s="1"/>
  <c r="D11" i="10"/>
  <c r="AR30" i="10"/>
  <c r="AQ30" i="10"/>
  <c r="AP30" i="10"/>
  <c r="AN30" i="10"/>
  <c r="AM30" i="10"/>
  <c r="AQ29" i="10"/>
  <c r="AP29" i="10"/>
  <c r="AO29" i="10"/>
  <c r="AN29" i="10"/>
  <c r="AM29" i="10"/>
  <c r="D12" i="10" l="1"/>
  <c r="G11" i="10"/>
  <c r="H11" i="10" s="1"/>
  <c r="K1" i="11"/>
  <c r="W29" i="10"/>
  <c r="U29" i="10"/>
  <c r="T29" i="10"/>
  <c r="S29" i="10"/>
  <c r="R29" i="10"/>
  <c r="P29" i="10"/>
  <c r="N29" i="10"/>
  <c r="M29" i="10"/>
  <c r="L29" i="10"/>
  <c r="K29" i="10"/>
  <c r="X8" i="10"/>
  <c r="I29" i="10"/>
  <c r="G29" i="10"/>
  <c r="F29" i="10"/>
  <c r="E29" i="10"/>
  <c r="O29" i="10"/>
  <c r="X5" i="10"/>
  <c r="X6" i="10"/>
  <c r="X7" i="10"/>
  <c r="X4" i="10"/>
  <c r="D13" i="10" l="1"/>
  <c r="G12" i="10"/>
  <c r="H12" i="10" s="1"/>
  <c r="H29" i="10"/>
  <c r="V29" i="10"/>
  <c r="W24" i="10"/>
  <c r="V24" i="10"/>
  <c r="U24" i="10"/>
  <c r="T24" i="10"/>
  <c r="S24" i="10"/>
  <c r="R24" i="10"/>
  <c r="Q24" i="10"/>
  <c r="P24" i="10"/>
  <c r="O24" i="10"/>
  <c r="N24" i="10"/>
  <c r="M24" i="10"/>
  <c r="D5" i="10"/>
  <c r="D6" i="10" s="1"/>
  <c r="I24" i="10"/>
  <c r="J24" i="10"/>
  <c r="K24" i="10"/>
  <c r="L24" i="10"/>
  <c r="A32" i="10"/>
  <c r="G13" i="10" l="1"/>
  <c r="H13" i="10" s="1"/>
  <c r="D14" i="10"/>
  <c r="S25" i="10"/>
  <c r="A5" i="11"/>
  <c r="B5" i="11" s="1"/>
  <c r="AF30" i="10"/>
  <c r="AJ30" i="10"/>
  <c r="AG30" i="10"/>
  <c r="AH30" i="10"/>
  <c r="AI30" i="10"/>
  <c r="AA30" i="10"/>
  <c r="Z30" i="10"/>
  <c r="AB30" i="10"/>
  <c r="AD30" i="10"/>
  <c r="Y30" i="10"/>
  <c r="AC30" i="10"/>
  <c r="G30" i="10"/>
  <c r="F30" i="10"/>
  <c r="I30" i="10"/>
  <c r="E30" i="10"/>
  <c r="H30" i="10"/>
  <c r="D30" i="10"/>
  <c r="T30" i="10"/>
  <c r="W30" i="10"/>
  <c r="U30" i="10"/>
  <c r="S30" i="10"/>
  <c r="R30" i="10"/>
  <c r="V30" i="10"/>
  <c r="N30" i="10"/>
  <c r="K30" i="10"/>
  <c r="O30" i="10"/>
  <c r="L30" i="10"/>
  <c r="P30" i="10"/>
  <c r="M30" i="10"/>
  <c r="X24" i="10"/>
  <c r="I25" i="10"/>
  <c r="N25" i="10"/>
  <c r="A33" i="10"/>
  <c r="D7" i="10"/>
  <c r="C5" i="11" l="1"/>
  <c r="AE32" i="10"/>
  <c r="G14" i="10"/>
  <c r="H14" i="10" s="1"/>
  <c r="D15" i="10"/>
  <c r="AL32" i="10"/>
  <c r="AL33" i="10"/>
  <c r="AE33" i="10"/>
  <c r="AG28" i="10"/>
  <c r="H3" i="11" s="1"/>
  <c r="Z28" i="10"/>
  <c r="AR33" i="10"/>
  <c r="AR32" i="10"/>
  <c r="A34" i="10"/>
  <c r="A6" i="11"/>
  <c r="L28" i="10"/>
  <c r="E3" i="11" s="1"/>
  <c r="S28" i="10"/>
  <c r="F3" i="11" s="1"/>
  <c r="G3" i="11"/>
  <c r="E28" i="10"/>
  <c r="D3" i="11" s="1"/>
  <c r="X25" i="10"/>
  <c r="G5" i="11" l="1"/>
  <c r="Q5" i="11" s="1"/>
  <c r="G49" i="11"/>
  <c r="Q49" i="11" s="1"/>
  <c r="G50" i="11"/>
  <c r="Q50" i="11" s="1"/>
  <c r="G51" i="11"/>
  <c r="Q51" i="11" s="1"/>
  <c r="H5" i="11"/>
  <c r="R5" i="11" s="1"/>
  <c r="H50" i="11"/>
  <c r="R50" i="11" s="1"/>
  <c r="H49" i="11"/>
  <c r="R49" i="11" s="1"/>
  <c r="H51" i="11"/>
  <c r="R51" i="11" s="1"/>
  <c r="D16" i="10"/>
  <c r="G15" i="10"/>
  <c r="H15" i="10" s="1"/>
  <c r="AE34" i="10"/>
  <c r="AL34" i="10"/>
  <c r="AR34" i="10"/>
  <c r="B6" i="11"/>
  <c r="C6" i="11" s="1"/>
  <c r="G6" i="11"/>
  <c r="Q6" i="11" s="1"/>
  <c r="H6" i="11"/>
  <c r="R6" i="11" s="1"/>
  <c r="A7" i="11"/>
  <c r="G7" i="11" s="1"/>
  <c r="Q7" i="11" s="1"/>
  <c r="A35" i="10"/>
  <c r="G16" i="10" l="1"/>
  <c r="H16" i="10" s="1"/>
  <c r="D17" i="10"/>
  <c r="AL35" i="10"/>
  <c r="AE35" i="10"/>
  <c r="A36" i="10"/>
  <c r="AR35" i="10"/>
  <c r="B7" i="11"/>
  <c r="C7" i="11" s="1"/>
  <c r="H7" i="11"/>
  <c r="R7" i="11" s="1"/>
  <c r="A8" i="11"/>
  <c r="G17" i="10" l="1"/>
  <c r="H17" i="10" s="1"/>
  <c r="D18" i="10"/>
  <c r="AE36" i="10"/>
  <c r="AL36" i="10"/>
  <c r="AR36" i="10"/>
  <c r="A37" i="10"/>
  <c r="A9" i="11"/>
  <c r="H8" i="11"/>
  <c r="R8" i="11" s="1"/>
  <c r="B8" i="11"/>
  <c r="C8" i="11" s="1"/>
  <c r="G8" i="11"/>
  <c r="Q8" i="11" s="1"/>
  <c r="G18" i="10" l="1"/>
  <c r="H18" i="10" s="1"/>
  <c r="D19" i="10"/>
  <c r="AL37" i="10"/>
  <c r="AE37" i="10"/>
  <c r="H9" i="11"/>
  <c r="R9" i="11" s="1"/>
  <c r="G9" i="11"/>
  <c r="Q9" i="11" s="1"/>
  <c r="B9" i="11"/>
  <c r="C9" i="11" s="1"/>
  <c r="AR37" i="10"/>
  <c r="A38" i="10"/>
  <c r="A10" i="11"/>
  <c r="D20" i="10" l="1"/>
  <c r="G19" i="10"/>
  <c r="H19" i="10" s="1"/>
  <c r="AE38" i="10"/>
  <c r="AL38" i="10"/>
  <c r="AR38" i="10"/>
  <c r="A39" i="10"/>
  <c r="A11" i="11"/>
  <c r="B10" i="11"/>
  <c r="C10" i="11" s="1"/>
  <c r="G10" i="11"/>
  <c r="Q10" i="11" s="1"/>
  <c r="H10" i="11"/>
  <c r="R10" i="11" s="1"/>
  <c r="G20" i="10" l="1"/>
  <c r="D21" i="10"/>
  <c r="AL39" i="10"/>
  <c r="AE39" i="10"/>
  <c r="AR39" i="10"/>
  <c r="A40" i="10"/>
  <c r="A12" i="11"/>
  <c r="G11" i="11"/>
  <c r="Q11" i="11" s="1"/>
  <c r="B11" i="11"/>
  <c r="C11" i="11" s="1"/>
  <c r="H11" i="11"/>
  <c r="R11" i="11" s="1"/>
  <c r="G21" i="10" l="1"/>
  <c r="D22" i="10"/>
  <c r="AE40" i="10"/>
  <c r="AL40" i="10"/>
  <c r="G12" i="11"/>
  <c r="Q12" i="11" s="1"/>
  <c r="H12" i="11"/>
  <c r="R12" i="11" s="1"/>
  <c r="B12" i="11"/>
  <c r="C12" i="11" s="1"/>
  <c r="AR40" i="10"/>
  <c r="A41" i="10"/>
  <c r="A13" i="11"/>
  <c r="H4" i="10"/>
  <c r="H7" i="10"/>
  <c r="H5" i="10"/>
  <c r="H6" i="10"/>
  <c r="H8" i="10"/>
  <c r="G22" i="10" l="1"/>
  <c r="D23" i="10"/>
  <c r="AL41" i="10"/>
  <c r="AE41" i="10"/>
  <c r="B13" i="11"/>
  <c r="C13" i="11" s="1"/>
  <c r="H13" i="11"/>
  <c r="R13" i="11" s="1"/>
  <c r="G13" i="11"/>
  <c r="Q13" i="11" s="1"/>
  <c r="AR41" i="10"/>
  <c r="A42" i="10"/>
  <c r="A14" i="11"/>
  <c r="G23" i="10" l="1"/>
  <c r="AE42" i="10"/>
  <c r="AL42" i="10"/>
  <c r="AR42" i="10"/>
  <c r="A43" i="10"/>
  <c r="A15" i="11"/>
  <c r="H14" i="11"/>
  <c r="R14" i="11" s="1"/>
  <c r="G14" i="11"/>
  <c r="Q14" i="11" s="1"/>
  <c r="B14" i="11"/>
  <c r="C14" i="11" s="1"/>
  <c r="AL43" i="10" l="1"/>
  <c r="AE43" i="10"/>
  <c r="H15" i="11"/>
  <c r="R15" i="11" s="1"/>
  <c r="B15" i="11"/>
  <c r="C15" i="11" s="1"/>
  <c r="G15" i="11"/>
  <c r="Q15" i="11" s="1"/>
  <c r="AR43" i="10"/>
  <c r="A44" i="10"/>
  <c r="A16" i="11"/>
  <c r="AE44" i="10" l="1"/>
  <c r="AL44" i="10"/>
  <c r="B16" i="11"/>
  <c r="C16" i="11" s="1"/>
  <c r="G16" i="11"/>
  <c r="Q16" i="11" s="1"/>
  <c r="H16" i="11"/>
  <c r="R16" i="11" s="1"/>
  <c r="AR44" i="10"/>
  <c r="A45" i="10"/>
  <c r="A17" i="11"/>
  <c r="AL45" i="10" l="1"/>
  <c r="AE45" i="10"/>
  <c r="G24" i="10"/>
  <c r="H17" i="11"/>
  <c r="R17" i="11" s="1"/>
  <c r="G17" i="11"/>
  <c r="Q17" i="11" s="1"/>
  <c r="B17" i="11"/>
  <c r="C17" i="11" s="1"/>
  <c r="AR45" i="10"/>
  <c r="A46" i="10"/>
  <c r="A18" i="11"/>
  <c r="AE46" i="10" l="1"/>
  <c r="AL46" i="10"/>
  <c r="B18" i="11"/>
  <c r="C18" i="11" s="1"/>
  <c r="H18" i="11"/>
  <c r="R18" i="11" s="1"/>
  <c r="G18" i="11"/>
  <c r="Q18" i="11" s="1"/>
  <c r="AR46" i="10"/>
  <c r="A47" i="10"/>
  <c r="A19" i="11"/>
  <c r="AL47" i="10" l="1"/>
  <c r="AE47" i="10"/>
  <c r="AR47" i="10"/>
  <c r="A48" i="10"/>
  <c r="A20" i="11"/>
  <c r="H19" i="11"/>
  <c r="R19" i="11" s="1"/>
  <c r="G19" i="11"/>
  <c r="Q19" i="11" s="1"/>
  <c r="B19" i="11"/>
  <c r="C19" i="11" s="1"/>
  <c r="AE48" i="10" l="1"/>
  <c r="AL48" i="10"/>
  <c r="H20" i="11"/>
  <c r="R20" i="11" s="1"/>
  <c r="B20" i="11"/>
  <c r="C20" i="11" s="1"/>
  <c r="G20" i="11"/>
  <c r="Q20" i="11" s="1"/>
  <c r="AR48" i="10"/>
  <c r="A49" i="10"/>
  <c r="A21" i="11"/>
  <c r="AL49" i="10" l="1"/>
  <c r="AE49" i="10"/>
  <c r="AR49" i="10"/>
  <c r="A50" i="10"/>
  <c r="A22" i="11"/>
  <c r="H21" i="11"/>
  <c r="R21" i="11" s="1"/>
  <c r="G21" i="11"/>
  <c r="Q21" i="11" s="1"/>
  <c r="B21" i="11"/>
  <c r="C21" i="11" s="1"/>
  <c r="AE50" i="10" l="1"/>
  <c r="AL50" i="10"/>
  <c r="AR50" i="10"/>
  <c r="A51" i="10"/>
  <c r="A23" i="11"/>
  <c r="G22" i="11"/>
  <c r="Q22" i="11" s="1"/>
  <c r="H22" i="11"/>
  <c r="R22" i="11" s="1"/>
  <c r="B22" i="11"/>
  <c r="C22" i="11" s="1"/>
  <c r="AL51" i="10" l="1"/>
  <c r="AE51" i="10"/>
  <c r="H23" i="11"/>
  <c r="R23" i="11" s="1"/>
  <c r="G23" i="11"/>
  <c r="Q23" i="11" s="1"/>
  <c r="B23" i="11"/>
  <c r="C23" i="11" s="1"/>
  <c r="AR51" i="10"/>
  <c r="A52" i="10"/>
  <c r="A24" i="11"/>
  <c r="AE52" i="10" l="1"/>
  <c r="AL52" i="10"/>
  <c r="H24" i="11"/>
  <c r="R24" i="11" s="1"/>
  <c r="B24" i="11"/>
  <c r="C24" i="11" s="1"/>
  <c r="G24" i="11"/>
  <c r="Q24" i="11" s="1"/>
  <c r="AR52" i="10"/>
  <c r="A53" i="10"/>
  <c r="A25" i="11"/>
  <c r="AL53" i="10" l="1"/>
  <c r="AE53" i="10"/>
  <c r="H25" i="11"/>
  <c r="R25" i="11" s="1"/>
  <c r="G25" i="11"/>
  <c r="Q25" i="11" s="1"/>
  <c r="B25" i="11"/>
  <c r="C25" i="11" s="1"/>
  <c r="AR53" i="10"/>
  <c r="A54" i="10"/>
  <c r="A26" i="11"/>
  <c r="AE54" i="10" l="1"/>
  <c r="AL54" i="10"/>
  <c r="AR54" i="10"/>
  <c r="A55" i="10"/>
  <c r="A27" i="11"/>
  <c r="B26" i="11"/>
  <c r="C26" i="11" s="1"/>
  <c r="G26" i="11"/>
  <c r="Q26" i="11" s="1"/>
  <c r="H26" i="11"/>
  <c r="R26" i="11" s="1"/>
  <c r="AL55" i="10" l="1"/>
  <c r="AE55" i="10"/>
  <c r="AR55" i="10"/>
  <c r="A56" i="10"/>
  <c r="A28" i="11"/>
  <c r="H27" i="11"/>
  <c r="R27" i="11" s="1"/>
  <c r="B27" i="11"/>
  <c r="C27" i="11" s="1"/>
  <c r="G27" i="11"/>
  <c r="Q27" i="11" s="1"/>
  <c r="AE56" i="10" l="1"/>
  <c r="AL56" i="10"/>
  <c r="AR56" i="10"/>
  <c r="A57" i="10"/>
  <c r="A29" i="11"/>
  <c r="B28" i="11"/>
  <c r="C28" i="11" s="1"/>
  <c r="G28" i="11"/>
  <c r="Q28" i="11" s="1"/>
  <c r="H28" i="11"/>
  <c r="R28" i="11" s="1"/>
  <c r="AL57" i="10" l="1"/>
  <c r="AE57" i="10"/>
  <c r="B29" i="11"/>
  <c r="C29" i="11" s="1"/>
  <c r="H29" i="11"/>
  <c r="R29" i="11" s="1"/>
  <c r="G29" i="11"/>
  <c r="Q29" i="11" s="1"/>
  <c r="AR57" i="10"/>
  <c r="A58" i="10"/>
  <c r="A30" i="11"/>
  <c r="AE58" i="10" l="1"/>
  <c r="AL58" i="10"/>
  <c r="AR58" i="10"/>
  <c r="A59" i="10"/>
  <c r="A31" i="11"/>
  <c r="G30" i="11"/>
  <c r="Q30" i="11" s="1"/>
  <c r="H30" i="11"/>
  <c r="R30" i="11" s="1"/>
  <c r="B30" i="11"/>
  <c r="C30" i="11" s="1"/>
  <c r="AL59" i="10" l="1"/>
  <c r="AE59" i="10"/>
  <c r="AR59" i="10"/>
  <c r="A60" i="10"/>
  <c r="A32" i="11"/>
  <c r="G31" i="11"/>
  <c r="Q31" i="11" s="1"/>
  <c r="B31" i="11"/>
  <c r="C31" i="11" s="1"/>
  <c r="H31" i="11"/>
  <c r="R31" i="11" s="1"/>
  <c r="AE60" i="10" l="1"/>
  <c r="AL60" i="10"/>
  <c r="G32" i="11"/>
  <c r="Q32" i="11" s="1"/>
  <c r="H32" i="11"/>
  <c r="R32" i="11" s="1"/>
  <c r="B32" i="11"/>
  <c r="C32" i="11" s="1"/>
  <c r="AR60" i="10"/>
  <c r="A61" i="10"/>
  <c r="A33" i="11"/>
  <c r="AL61" i="10" l="1"/>
  <c r="AE61" i="10"/>
  <c r="H33" i="11"/>
  <c r="R33" i="11" s="1"/>
  <c r="G33" i="11"/>
  <c r="Q33" i="11" s="1"/>
  <c r="B33" i="11"/>
  <c r="C33" i="11" s="1"/>
  <c r="AR61" i="10"/>
  <c r="A62" i="10"/>
  <c r="A34" i="11"/>
  <c r="AE62" i="10" l="1"/>
  <c r="AL62" i="10"/>
  <c r="AR62" i="10"/>
  <c r="A63" i="10"/>
  <c r="A35" i="11"/>
  <c r="B34" i="11"/>
  <c r="C34" i="11" s="1"/>
  <c r="G34" i="11"/>
  <c r="Q34" i="11" s="1"/>
  <c r="H34" i="11"/>
  <c r="R34" i="11" s="1"/>
  <c r="AL63" i="10" l="1"/>
  <c r="AE63" i="10"/>
  <c r="G35" i="11"/>
  <c r="Q35" i="11" s="1"/>
  <c r="B35" i="11"/>
  <c r="C35" i="11" s="1"/>
  <c r="H35" i="11"/>
  <c r="R35" i="11" s="1"/>
  <c r="AR63" i="10"/>
  <c r="A64" i="10"/>
  <c r="A36" i="11"/>
  <c r="AE64" i="10" l="1"/>
  <c r="AL64" i="10"/>
  <c r="B36" i="11"/>
  <c r="C36" i="11" s="1"/>
  <c r="G36" i="11"/>
  <c r="Q36" i="11" s="1"/>
  <c r="H36" i="11"/>
  <c r="R36" i="11" s="1"/>
  <c r="AR64" i="10"/>
  <c r="A65" i="10"/>
  <c r="A37" i="11"/>
  <c r="AL65" i="10" l="1"/>
  <c r="AE65" i="10"/>
  <c r="AR65" i="10"/>
  <c r="A66" i="10"/>
  <c r="A38" i="11"/>
  <c r="B37" i="11"/>
  <c r="C37" i="11" s="1"/>
  <c r="H37" i="11"/>
  <c r="R37" i="11" s="1"/>
  <c r="G37" i="11"/>
  <c r="Q37" i="11" s="1"/>
  <c r="AE66" i="10" l="1"/>
  <c r="AL66" i="10"/>
  <c r="AR66" i="10"/>
  <c r="A67" i="10"/>
  <c r="A39" i="11"/>
  <c r="G38" i="11"/>
  <c r="Q38" i="11" s="1"/>
  <c r="B38" i="11"/>
  <c r="C38" i="11" s="1"/>
  <c r="H38" i="11"/>
  <c r="R38" i="11" s="1"/>
  <c r="AL67" i="10" l="1"/>
  <c r="AE67" i="10"/>
  <c r="AR67" i="10"/>
  <c r="A68" i="10"/>
  <c r="A40" i="11"/>
  <c r="G39" i="11"/>
  <c r="Q39" i="11" s="1"/>
  <c r="B39" i="11"/>
  <c r="C39" i="11" s="1"/>
  <c r="H39" i="11"/>
  <c r="R39" i="11" s="1"/>
  <c r="AE68" i="10" l="1"/>
  <c r="AL68" i="10"/>
  <c r="AR68" i="10"/>
  <c r="A69" i="10"/>
  <c r="A41" i="11"/>
  <c r="H40" i="11"/>
  <c r="R40" i="11" s="1"/>
  <c r="G40" i="11"/>
  <c r="Q40" i="11" s="1"/>
  <c r="B40" i="11"/>
  <c r="C40" i="11" s="1"/>
  <c r="AL69" i="10" l="1"/>
  <c r="AE69" i="10"/>
  <c r="AR69" i="10"/>
  <c r="A70" i="10"/>
  <c r="A42" i="11"/>
  <c r="B41" i="11"/>
  <c r="C41" i="11" s="1"/>
  <c r="H41" i="11"/>
  <c r="R41" i="11" s="1"/>
  <c r="G41" i="11"/>
  <c r="Q41" i="11" s="1"/>
  <c r="AE70" i="10" l="1"/>
  <c r="AL70" i="10"/>
  <c r="H42" i="11"/>
  <c r="R42" i="11" s="1"/>
  <c r="B42" i="11"/>
  <c r="C42" i="11" s="1"/>
  <c r="G42" i="11"/>
  <c r="Q42" i="11" s="1"/>
  <c r="AR70" i="10"/>
  <c r="A71" i="10"/>
  <c r="A43" i="11"/>
  <c r="AL71" i="10" l="1"/>
  <c r="AE71" i="10"/>
  <c r="AR71" i="10"/>
  <c r="A72" i="10"/>
  <c r="A44" i="11"/>
  <c r="G43" i="11"/>
  <c r="Q43" i="11" s="1"/>
  <c r="B43" i="11"/>
  <c r="C43" i="11" s="1"/>
  <c r="H43" i="11"/>
  <c r="R43" i="11" s="1"/>
  <c r="AE72" i="10" l="1"/>
  <c r="AL72" i="10"/>
  <c r="H44" i="11"/>
  <c r="R44" i="11" s="1"/>
  <c r="B44" i="11"/>
  <c r="C44" i="11" s="1"/>
  <c r="G44" i="11"/>
  <c r="Q44" i="11" s="1"/>
  <c r="AR72" i="10"/>
  <c r="A73" i="10"/>
  <c r="A45" i="11"/>
  <c r="AL73" i="10" l="1"/>
  <c r="AE73" i="10"/>
  <c r="H45" i="11"/>
  <c r="R45" i="11" s="1"/>
  <c r="G45" i="11"/>
  <c r="Q45" i="11" s="1"/>
  <c r="B45" i="11"/>
  <c r="C45" i="11" s="1"/>
  <c r="AR73" i="10"/>
  <c r="A74" i="10"/>
  <c r="A46" i="11"/>
  <c r="AE74" i="10" l="1"/>
  <c r="AL74" i="10"/>
  <c r="AR74" i="10"/>
  <c r="A75" i="10"/>
  <c r="A47" i="11"/>
  <c r="G46" i="11"/>
  <c r="Q46" i="11" s="1"/>
  <c r="H46" i="11"/>
  <c r="R46" i="11" s="1"/>
  <c r="B46" i="11"/>
  <c r="C46" i="11" s="1"/>
  <c r="A76" i="10" l="1"/>
  <c r="AL75" i="10"/>
  <c r="AE75" i="10"/>
  <c r="AR75" i="10"/>
  <c r="A48" i="11"/>
  <c r="G47" i="11"/>
  <c r="Q47" i="11" s="1"/>
  <c r="B47" i="11"/>
  <c r="C47" i="11" s="1"/>
  <c r="H47" i="11"/>
  <c r="R47" i="11" s="1"/>
  <c r="A77" i="10" l="1"/>
  <c r="AE76" i="10"/>
  <c r="AL76" i="10"/>
  <c r="G48" i="11"/>
  <c r="Q48" i="11" s="1"/>
  <c r="H48" i="11"/>
  <c r="R48" i="11" s="1"/>
  <c r="B48" i="11"/>
  <c r="C48" i="11" s="1"/>
  <c r="AR76" i="10"/>
  <c r="A78" i="10" l="1"/>
  <c r="N52" i="10" l="1"/>
  <c r="N62" i="10"/>
  <c r="N71" i="10"/>
  <c r="N72" i="10"/>
  <c r="N51" i="10"/>
  <c r="D52" i="10"/>
  <c r="E52" i="10"/>
  <c r="AN52" i="10" s="1"/>
  <c r="F52" i="10"/>
  <c r="AO52" i="10" s="1"/>
  <c r="V52" i="10"/>
  <c r="D62" i="10"/>
  <c r="E62" i="10"/>
  <c r="AN62" i="10" s="1"/>
  <c r="F62" i="10"/>
  <c r="AO62" i="10" s="1"/>
  <c r="V62" i="10"/>
  <c r="D71" i="10"/>
  <c r="E71" i="10"/>
  <c r="AN71" i="10" s="1"/>
  <c r="F71" i="10"/>
  <c r="AO71" i="10" s="1"/>
  <c r="V71" i="10"/>
  <c r="D72" i="10"/>
  <c r="E72" i="10"/>
  <c r="AN72" i="10" s="1"/>
  <c r="F72" i="10"/>
  <c r="AO72" i="10" s="1"/>
  <c r="V72" i="10"/>
  <c r="V51" i="10"/>
  <c r="F51" i="10"/>
  <c r="AO51" i="10" s="1"/>
  <c r="E51" i="10"/>
  <c r="AN51" i="10" s="1"/>
  <c r="D51" i="10"/>
  <c r="D59" i="10"/>
  <c r="E59" i="10"/>
  <c r="AN59" i="10" s="1"/>
  <c r="F59" i="10"/>
  <c r="AO59" i="10" s="1"/>
  <c r="N59" i="10"/>
  <c r="V59" i="10"/>
  <c r="D60" i="10"/>
  <c r="E60" i="10"/>
  <c r="AN60" i="10" s="1"/>
  <c r="F60" i="10"/>
  <c r="AO60" i="10" s="1"/>
  <c r="N60" i="10"/>
  <c r="V60" i="10"/>
  <c r="D61" i="10"/>
  <c r="E61" i="10"/>
  <c r="AN61" i="10" s="1"/>
  <c r="F61" i="10"/>
  <c r="AO61" i="10" s="1"/>
  <c r="N61" i="10"/>
  <c r="V61" i="10"/>
  <c r="D69" i="10"/>
  <c r="E69" i="10"/>
  <c r="AN69" i="10" s="1"/>
  <c r="F69" i="10"/>
  <c r="AO69" i="10" s="1"/>
  <c r="N69" i="10"/>
  <c r="V69" i="10"/>
  <c r="V58" i="10"/>
  <c r="N58" i="10"/>
  <c r="F58" i="10"/>
  <c r="AO58" i="10" s="1"/>
  <c r="E58" i="10"/>
  <c r="AN58" i="10" s="1"/>
  <c r="D58" i="10"/>
  <c r="D47" i="10"/>
  <c r="E47" i="10"/>
  <c r="AN47" i="10" s="1"/>
  <c r="F47" i="10"/>
  <c r="AO47" i="10" s="1"/>
  <c r="N47" i="10"/>
  <c r="V47" i="10"/>
  <c r="D48" i="10"/>
  <c r="E48" i="10"/>
  <c r="AN48" i="10" s="1"/>
  <c r="F48" i="10"/>
  <c r="AO48" i="10" s="1"/>
  <c r="N48" i="10"/>
  <c r="V48" i="10"/>
  <c r="D49" i="10"/>
  <c r="E49" i="10"/>
  <c r="AN49" i="10" s="1"/>
  <c r="F49" i="10"/>
  <c r="AO49" i="10" s="1"/>
  <c r="N49" i="10"/>
  <c r="V49" i="10"/>
  <c r="D50" i="10"/>
  <c r="E50" i="10"/>
  <c r="AN50" i="10" s="1"/>
  <c r="F50" i="10"/>
  <c r="AO50" i="10" s="1"/>
  <c r="N50" i="10"/>
  <c r="V50" i="10"/>
  <c r="D67" i="10"/>
  <c r="E67" i="10"/>
  <c r="AN67" i="10" s="1"/>
  <c r="F67" i="10"/>
  <c r="AO67" i="10" s="1"/>
  <c r="N67" i="10"/>
  <c r="V67" i="10"/>
  <c r="V41" i="10"/>
  <c r="N41" i="10"/>
  <c r="F41" i="10"/>
  <c r="AO41" i="10" s="1"/>
  <c r="E41" i="10"/>
  <c r="AN41" i="10" s="1"/>
  <c r="D41" i="10"/>
  <c r="D45" i="10"/>
  <c r="E45" i="10"/>
  <c r="AN45" i="10" s="1"/>
  <c r="F45" i="10"/>
  <c r="AO45" i="10" s="1"/>
  <c r="N45" i="10"/>
  <c r="V45" i="10"/>
  <c r="D57" i="10"/>
  <c r="E57" i="10"/>
  <c r="AN57" i="10" s="1"/>
  <c r="F57" i="10"/>
  <c r="AO57" i="10" s="1"/>
  <c r="N57" i="10"/>
  <c r="V57" i="10"/>
  <c r="D64" i="10"/>
  <c r="E64" i="10"/>
  <c r="AN64" i="10" s="1"/>
  <c r="F64" i="10"/>
  <c r="AO64" i="10" s="1"/>
  <c r="N64" i="10"/>
  <c r="V64" i="10"/>
  <c r="D76" i="10"/>
  <c r="E76" i="10"/>
  <c r="AN76" i="10" s="1"/>
  <c r="F76" i="10"/>
  <c r="AO76" i="10" s="1"/>
  <c r="N76" i="10"/>
  <c r="V76" i="10"/>
  <c r="V37" i="10"/>
  <c r="N37" i="10"/>
  <c r="F37" i="10"/>
  <c r="AO37" i="10" s="1"/>
  <c r="E37" i="10"/>
  <c r="AN37" i="10" s="1"/>
  <c r="D37" i="10"/>
  <c r="D54" i="10"/>
  <c r="E54" i="10"/>
  <c r="AN54" i="10" s="1"/>
  <c r="F54" i="10"/>
  <c r="AO54" i="10" s="1"/>
  <c r="N54" i="10"/>
  <c r="V54" i="10"/>
  <c r="D55" i="10"/>
  <c r="E55" i="10"/>
  <c r="AN55" i="10" s="1"/>
  <c r="F55" i="10"/>
  <c r="AO55" i="10" s="1"/>
  <c r="N55" i="10"/>
  <c r="V55" i="10"/>
  <c r="D68" i="10"/>
  <c r="E68" i="10"/>
  <c r="AN68" i="10" s="1"/>
  <c r="F68" i="10"/>
  <c r="AO68" i="10" s="1"/>
  <c r="N68" i="10"/>
  <c r="V68" i="10"/>
  <c r="D73" i="10"/>
  <c r="E73" i="10"/>
  <c r="AN73" i="10" s="1"/>
  <c r="F73" i="10"/>
  <c r="AO73" i="10" s="1"/>
  <c r="N73" i="10"/>
  <c r="V73" i="10"/>
  <c r="D46" i="10"/>
  <c r="E46" i="10"/>
  <c r="AN46" i="10" s="1"/>
  <c r="F46" i="10"/>
  <c r="AO46" i="10" s="1"/>
  <c r="N46" i="10"/>
  <c r="V46" i="10"/>
  <c r="D40" i="10"/>
  <c r="E40" i="10"/>
  <c r="AN40" i="10" s="1"/>
  <c r="F40" i="10"/>
  <c r="AO40" i="10" s="1"/>
  <c r="N40" i="10"/>
  <c r="V40" i="10"/>
  <c r="D63" i="10"/>
  <c r="E63" i="10"/>
  <c r="AN63" i="10" s="1"/>
  <c r="F63" i="10"/>
  <c r="AO63" i="10" s="1"/>
  <c r="N63" i="10"/>
  <c r="V63" i="10"/>
  <c r="D75" i="10"/>
  <c r="E75" i="10"/>
  <c r="AN75" i="10" s="1"/>
  <c r="F75" i="10"/>
  <c r="AO75" i="10" s="1"/>
  <c r="N75" i="10"/>
  <c r="V75" i="10"/>
  <c r="D77" i="10"/>
  <c r="E77" i="10"/>
  <c r="AN77" i="10" s="1"/>
  <c r="F77" i="10"/>
  <c r="AO77" i="10" s="1"/>
  <c r="N77" i="10"/>
  <c r="V77" i="10"/>
  <c r="V39" i="10"/>
  <c r="N39" i="10"/>
  <c r="F39" i="10"/>
  <c r="AO39" i="10" s="1"/>
  <c r="E39" i="10"/>
  <c r="AN39" i="10" s="1"/>
  <c r="D39" i="10"/>
  <c r="V53" i="10"/>
  <c r="V56" i="10"/>
  <c r="V70" i="10"/>
  <c r="V74" i="10"/>
  <c r="V43" i="10"/>
  <c r="N53" i="10"/>
  <c r="N56" i="10"/>
  <c r="N70" i="10"/>
  <c r="N74" i="10"/>
  <c r="N43" i="10"/>
  <c r="F53" i="10"/>
  <c r="AO53" i="10" s="1"/>
  <c r="F56" i="10"/>
  <c r="AO56" i="10" s="1"/>
  <c r="F70" i="10"/>
  <c r="AO70" i="10" s="1"/>
  <c r="F74" i="10"/>
  <c r="AO74" i="10" s="1"/>
  <c r="F43" i="10"/>
  <c r="AO43" i="10" s="1"/>
  <c r="E53" i="10"/>
  <c r="AN53" i="10" s="1"/>
  <c r="E56" i="10"/>
  <c r="AN56" i="10" s="1"/>
  <c r="E70" i="10"/>
  <c r="AN70" i="10" s="1"/>
  <c r="E74" i="10"/>
  <c r="AN74" i="10" s="1"/>
  <c r="E43" i="10"/>
  <c r="AN43" i="10" s="1"/>
  <c r="D53" i="10"/>
  <c r="D56" i="10"/>
  <c r="D70" i="10"/>
  <c r="D74" i="10"/>
  <c r="D43" i="10"/>
  <c r="V35" i="10"/>
  <c r="V38" i="10"/>
  <c r="V42" i="10"/>
  <c r="V78" i="10"/>
  <c r="V34" i="10"/>
  <c r="N35" i="10"/>
  <c r="N38" i="10"/>
  <c r="N42" i="10"/>
  <c r="N78" i="10"/>
  <c r="N34" i="10"/>
  <c r="F35" i="10"/>
  <c r="AO35" i="10" s="1"/>
  <c r="F38" i="10"/>
  <c r="AO38" i="10" s="1"/>
  <c r="F42" i="10"/>
  <c r="AO42" i="10" s="1"/>
  <c r="F78" i="10"/>
  <c r="AO78" i="10" s="1"/>
  <c r="F34" i="10"/>
  <c r="AO34" i="10" s="1"/>
  <c r="E35" i="10"/>
  <c r="AN35" i="10" s="1"/>
  <c r="E38" i="10"/>
  <c r="AN38" i="10" s="1"/>
  <c r="E42" i="10"/>
  <c r="AN42" i="10" s="1"/>
  <c r="E78" i="10"/>
  <c r="AN78" i="10" s="1"/>
  <c r="E34" i="10"/>
  <c r="AN34" i="10" s="1"/>
  <c r="V33" i="10"/>
  <c r="V36" i="10"/>
  <c r="V44" i="10"/>
  <c r="V65" i="10"/>
  <c r="V66" i="10"/>
  <c r="V32" i="10"/>
  <c r="N33" i="10"/>
  <c r="N36" i="10"/>
  <c r="N44" i="10"/>
  <c r="N65" i="10"/>
  <c r="N66" i="10"/>
  <c r="N32" i="10"/>
  <c r="F33" i="10"/>
  <c r="AO33" i="10" s="1"/>
  <c r="F36" i="10"/>
  <c r="AO36" i="10" s="1"/>
  <c r="F44" i="10"/>
  <c r="AO44" i="10" s="1"/>
  <c r="F65" i="10"/>
  <c r="AO65" i="10" s="1"/>
  <c r="F66" i="10"/>
  <c r="AO66" i="10" s="1"/>
  <c r="F32" i="10"/>
  <c r="E32" i="10"/>
  <c r="D35" i="10"/>
  <c r="D38" i="10"/>
  <c r="D42" i="10"/>
  <c r="D78" i="10"/>
  <c r="D33" i="10"/>
  <c r="D36" i="10"/>
  <c r="D44" i="10"/>
  <c r="D65" i="10"/>
  <c r="D66" i="10"/>
  <c r="D34" i="10"/>
  <c r="D32" i="10"/>
  <c r="AM66" i="10" l="1"/>
  <c r="J35" i="10"/>
  <c r="D8" i="11" s="1"/>
  <c r="N8" i="11" s="1"/>
  <c r="AM35" i="10"/>
  <c r="AP36" i="10"/>
  <c r="Q36" i="10"/>
  <c r="E9" i="11" s="1"/>
  <c r="O9" i="11" s="1"/>
  <c r="AM43" i="10"/>
  <c r="J43" i="10"/>
  <c r="D16" i="11" s="1"/>
  <c r="N16" i="11" s="1"/>
  <c r="AP73" i="10"/>
  <c r="Q73" i="10"/>
  <c r="E46" i="11" s="1"/>
  <c r="O46" i="11" s="1"/>
  <c r="AQ76" i="10"/>
  <c r="X76" i="10"/>
  <c r="F49" i="11" s="1"/>
  <c r="P49" i="11" s="1"/>
  <c r="J76" i="10"/>
  <c r="D49" i="11" s="1"/>
  <c r="N49" i="11" s="1"/>
  <c r="AM76" i="10"/>
  <c r="Q45" i="10"/>
  <c r="E18" i="11" s="1"/>
  <c r="O18" i="11" s="1"/>
  <c r="AP45" i="10"/>
  <c r="X41" i="10"/>
  <c r="F14" i="11" s="1"/>
  <c r="P14" i="11" s="1"/>
  <c r="AQ41" i="10"/>
  <c r="AQ48" i="10"/>
  <c r="X48" i="10"/>
  <c r="F21" i="11" s="1"/>
  <c r="P21" i="11" s="1"/>
  <c r="J61" i="10"/>
  <c r="D34" i="11" s="1"/>
  <c r="N34" i="11" s="1"/>
  <c r="AM61" i="10"/>
  <c r="AM65" i="10"/>
  <c r="AM78" i="10"/>
  <c r="J78" i="10"/>
  <c r="D51" i="11" s="1"/>
  <c r="N51" i="11" s="1"/>
  <c r="AN32" i="10"/>
  <c r="Q66" i="10"/>
  <c r="E39" i="11" s="1"/>
  <c r="O39" i="11" s="1"/>
  <c r="AP66" i="10"/>
  <c r="AP33" i="10"/>
  <c r="Q33" i="10"/>
  <c r="E6" i="11" s="1"/>
  <c r="O6" i="11" s="1"/>
  <c r="X44" i="10"/>
  <c r="F17" i="11" s="1"/>
  <c r="P17" i="11" s="1"/>
  <c r="AQ44" i="10"/>
  <c r="AP38" i="10"/>
  <c r="Q38" i="10"/>
  <c r="E11" i="11" s="1"/>
  <c r="O11" i="11" s="1"/>
  <c r="AQ42" i="10"/>
  <c r="X42" i="10"/>
  <c r="F15" i="11" s="1"/>
  <c r="P15" i="11" s="1"/>
  <c r="J74" i="10"/>
  <c r="D47" i="11" s="1"/>
  <c r="N47" i="11" s="1"/>
  <c r="AM74" i="10"/>
  <c r="Q70" i="10"/>
  <c r="E43" i="11" s="1"/>
  <c r="O43" i="11" s="1"/>
  <c r="AP70" i="10"/>
  <c r="AQ74" i="10"/>
  <c r="X74" i="10"/>
  <c r="F47" i="11" s="1"/>
  <c r="P47" i="11" s="1"/>
  <c r="AM39" i="10"/>
  <c r="J39" i="10"/>
  <c r="D12" i="11" s="1"/>
  <c r="N12" i="11" s="1"/>
  <c r="AQ39" i="10"/>
  <c r="X39" i="10"/>
  <c r="F12" i="11" s="1"/>
  <c r="P12" i="11" s="1"/>
  <c r="Q63" i="10"/>
  <c r="E36" i="11" s="1"/>
  <c r="O36" i="11" s="1"/>
  <c r="AP63" i="10"/>
  <c r="AQ40" i="10"/>
  <c r="X40" i="10"/>
  <c r="F13" i="11" s="1"/>
  <c r="P13" i="11" s="1"/>
  <c r="AM40" i="10"/>
  <c r="J40" i="10"/>
  <c r="D13" i="11" s="1"/>
  <c r="N13" i="11" s="1"/>
  <c r="AP68" i="10"/>
  <c r="Q68" i="10"/>
  <c r="E41" i="11" s="1"/>
  <c r="O41" i="11" s="1"/>
  <c r="X55" i="10"/>
  <c r="F28" i="11" s="1"/>
  <c r="P28" i="11" s="1"/>
  <c r="AQ55" i="10"/>
  <c r="J55" i="10"/>
  <c r="D28" i="11" s="1"/>
  <c r="N28" i="11" s="1"/>
  <c r="AM55" i="10"/>
  <c r="Q76" i="10"/>
  <c r="E49" i="11" s="1"/>
  <c r="O49" i="11" s="1"/>
  <c r="AP76" i="10"/>
  <c r="X64" i="10"/>
  <c r="F37" i="11" s="1"/>
  <c r="P37" i="11" s="1"/>
  <c r="AQ64" i="10"/>
  <c r="J64" i="10"/>
  <c r="D37" i="11" s="1"/>
  <c r="N37" i="11" s="1"/>
  <c r="AM64" i="10"/>
  <c r="X67" i="10"/>
  <c r="F40" i="11" s="1"/>
  <c r="P40" i="11" s="1"/>
  <c r="AQ67" i="10"/>
  <c r="AM67" i="10"/>
  <c r="J67" i="10"/>
  <c r="D40" i="11" s="1"/>
  <c r="N40" i="11" s="1"/>
  <c r="AP48" i="10"/>
  <c r="Q48" i="10"/>
  <c r="E21" i="11" s="1"/>
  <c r="O21" i="11" s="1"/>
  <c r="X47" i="10"/>
  <c r="F20" i="11" s="1"/>
  <c r="P20" i="11" s="1"/>
  <c r="AQ47" i="10"/>
  <c r="AM47" i="10"/>
  <c r="J47" i="10"/>
  <c r="D20" i="11" s="1"/>
  <c r="N20" i="11" s="1"/>
  <c r="Q58" i="10"/>
  <c r="E31" i="11" s="1"/>
  <c r="O31" i="11" s="1"/>
  <c r="AP58" i="10"/>
  <c r="AP61" i="10"/>
  <c r="Q61" i="10"/>
  <c r="E34" i="11" s="1"/>
  <c r="O34" i="11" s="1"/>
  <c r="AQ60" i="10"/>
  <c r="X60" i="10"/>
  <c r="F33" i="11" s="1"/>
  <c r="P33" i="11" s="1"/>
  <c r="J60" i="10"/>
  <c r="D33" i="11" s="1"/>
  <c r="N33" i="11" s="1"/>
  <c r="AM60" i="10"/>
  <c r="AP71" i="10"/>
  <c r="Q71" i="10"/>
  <c r="E44" i="11" s="1"/>
  <c r="O44" i="11" s="1"/>
  <c r="AM33" i="10"/>
  <c r="N79" i="10"/>
  <c r="AP32" i="10"/>
  <c r="Q32" i="10"/>
  <c r="AP42" i="10"/>
  <c r="Q42" i="10"/>
  <c r="E15" i="11" s="1"/>
  <c r="O15" i="11" s="1"/>
  <c r="X43" i="10"/>
  <c r="F16" i="11" s="1"/>
  <c r="P16" i="11" s="1"/>
  <c r="AQ43" i="10"/>
  <c r="AP39" i="10"/>
  <c r="Q39" i="10"/>
  <c r="E12" i="11" s="1"/>
  <c r="O12" i="11" s="1"/>
  <c r="AQ63" i="10"/>
  <c r="X63" i="10"/>
  <c r="F36" i="11" s="1"/>
  <c r="P36" i="11" s="1"/>
  <c r="J68" i="10"/>
  <c r="D41" i="11" s="1"/>
  <c r="N41" i="11" s="1"/>
  <c r="AM68" i="10"/>
  <c r="Q49" i="10"/>
  <c r="E22" i="11" s="1"/>
  <c r="O22" i="11" s="1"/>
  <c r="AP49" i="10"/>
  <c r="AQ61" i="10"/>
  <c r="X61" i="10"/>
  <c r="F34" i="11" s="1"/>
  <c r="P34" i="11" s="1"/>
  <c r="Q72" i="10"/>
  <c r="E45" i="11" s="1"/>
  <c r="O45" i="11" s="1"/>
  <c r="AP72" i="10"/>
  <c r="D79" i="10"/>
  <c r="AM32" i="10"/>
  <c r="J32" i="10"/>
  <c r="AM44" i="10"/>
  <c r="AM42" i="10"/>
  <c r="J42" i="10"/>
  <c r="D15" i="11" s="1"/>
  <c r="N15" i="11" s="1"/>
  <c r="F79" i="10"/>
  <c r="AO32" i="10"/>
  <c r="AO79" i="10" s="1"/>
  <c r="AP65" i="10"/>
  <c r="Q65" i="10"/>
  <c r="E38" i="11" s="1"/>
  <c r="O38" i="11" s="1"/>
  <c r="V79" i="10"/>
  <c r="AQ32" i="10"/>
  <c r="X32" i="10"/>
  <c r="AQ36" i="10"/>
  <c r="X36" i="10"/>
  <c r="F9" i="11" s="1"/>
  <c r="P9" i="11" s="1"/>
  <c r="Q34" i="10"/>
  <c r="E7" i="11" s="1"/>
  <c r="O7" i="11" s="1"/>
  <c r="AP34" i="10"/>
  <c r="AP35" i="10"/>
  <c r="Q35" i="10"/>
  <c r="E8" i="11" s="1"/>
  <c r="O8" i="11" s="1"/>
  <c r="AQ38" i="10"/>
  <c r="X38" i="10"/>
  <c r="F11" i="11" s="1"/>
  <c r="P11" i="11" s="1"/>
  <c r="J70" i="10"/>
  <c r="D43" i="11" s="1"/>
  <c r="N43" i="11" s="1"/>
  <c r="AM70" i="10"/>
  <c r="Q56" i="10"/>
  <c r="E29" i="11" s="1"/>
  <c r="O29" i="11" s="1"/>
  <c r="AP56" i="10"/>
  <c r="AQ70" i="10"/>
  <c r="X70" i="10"/>
  <c r="F43" i="11" s="1"/>
  <c r="P43" i="11" s="1"/>
  <c r="X77" i="10"/>
  <c r="F50" i="11" s="1"/>
  <c r="P50" i="11" s="1"/>
  <c r="AQ77" i="10"/>
  <c r="AM77" i="10"/>
  <c r="J77" i="10"/>
  <c r="D50" i="11" s="1"/>
  <c r="N50" i="11" s="1"/>
  <c r="Q40" i="10"/>
  <c r="E13" i="11" s="1"/>
  <c r="O13" i="11" s="1"/>
  <c r="AP40" i="10"/>
  <c r="AQ46" i="10"/>
  <c r="X46" i="10"/>
  <c r="F19" i="11" s="1"/>
  <c r="P19" i="11" s="1"/>
  <c r="J46" i="10"/>
  <c r="D19" i="11" s="1"/>
  <c r="N19" i="11" s="1"/>
  <c r="AM46" i="10"/>
  <c r="AP55" i="10"/>
  <c r="Q55" i="10"/>
  <c r="E28" i="11" s="1"/>
  <c r="O28" i="11" s="1"/>
  <c r="X54" i="10"/>
  <c r="F27" i="11" s="1"/>
  <c r="P27" i="11" s="1"/>
  <c r="AQ54" i="10"/>
  <c r="AM54" i="10"/>
  <c r="J54" i="10"/>
  <c r="D27" i="11" s="1"/>
  <c r="N27" i="11" s="1"/>
  <c r="Q37" i="10"/>
  <c r="E10" i="11" s="1"/>
  <c r="O10" i="11" s="1"/>
  <c r="AP37" i="10"/>
  <c r="AP64" i="10"/>
  <c r="Q64" i="10"/>
  <c r="E37" i="11" s="1"/>
  <c r="O37" i="11" s="1"/>
  <c r="AQ57" i="10"/>
  <c r="X57" i="10"/>
  <c r="F30" i="11" s="1"/>
  <c r="P30" i="11" s="1"/>
  <c r="J57" i="10"/>
  <c r="D30" i="11" s="1"/>
  <c r="N30" i="11" s="1"/>
  <c r="AM57" i="10"/>
  <c r="AP67" i="10"/>
  <c r="Q67" i="10"/>
  <c r="E40" i="11" s="1"/>
  <c r="O40" i="11" s="1"/>
  <c r="AQ50" i="10"/>
  <c r="X50" i="10"/>
  <c r="F23" i="11" s="1"/>
  <c r="P23" i="11" s="1"/>
  <c r="AM50" i="10"/>
  <c r="J50" i="10"/>
  <c r="D23" i="11" s="1"/>
  <c r="N23" i="11" s="1"/>
  <c r="Q47" i="10"/>
  <c r="E20" i="11" s="1"/>
  <c r="O20" i="11" s="1"/>
  <c r="AP47" i="10"/>
  <c r="AM58" i="10"/>
  <c r="J58" i="10"/>
  <c r="D31" i="11" s="1"/>
  <c r="N31" i="11" s="1"/>
  <c r="X58" i="10"/>
  <c r="F31" i="11" s="1"/>
  <c r="P31" i="11" s="1"/>
  <c r="AQ58" i="10"/>
  <c r="Q60" i="10"/>
  <c r="E33" i="11" s="1"/>
  <c r="O33" i="11" s="1"/>
  <c r="AP60" i="10"/>
  <c r="X59" i="10"/>
  <c r="F32" i="11" s="1"/>
  <c r="P32" i="11" s="1"/>
  <c r="AQ59" i="10"/>
  <c r="J59" i="10"/>
  <c r="D32" i="11" s="1"/>
  <c r="N32" i="11" s="1"/>
  <c r="AM59" i="10"/>
  <c r="AQ51" i="10"/>
  <c r="X51" i="10"/>
  <c r="F24" i="11" s="1"/>
  <c r="P24" i="11" s="1"/>
  <c r="J72" i="10"/>
  <c r="D45" i="11" s="1"/>
  <c r="N45" i="11" s="1"/>
  <c r="AM72" i="10"/>
  <c r="J71" i="10"/>
  <c r="D44" i="11" s="1"/>
  <c r="N44" i="11" s="1"/>
  <c r="AM71" i="10"/>
  <c r="AM62" i="10"/>
  <c r="J62" i="10"/>
  <c r="D35" i="11" s="1"/>
  <c r="N35" i="11" s="1"/>
  <c r="J52" i="10"/>
  <c r="D25" i="11" s="1"/>
  <c r="N25" i="11" s="1"/>
  <c r="AM52" i="10"/>
  <c r="Q62" i="10"/>
  <c r="E35" i="11" s="1"/>
  <c r="O35" i="11" s="1"/>
  <c r="AP62" i="10"/>
  <c r="AQ65" i="10"/>
  <c r="X65" i="10"/>
  <c r="F38" i="11" s="1"/>
  <c r="P38" i="11" s="1"/>
  <c r="X78" i="10"/>
  <c r="F51" i="11" s="1"/>
  <c r="P51" i="11" s="1"/>
  <c r="AQ78" i="10"/>
  <c r="J53" i="10"/>
  <c r="D26" i="11" s="1"/>
  <c r="N26" i="11" s="1"/>
  <c r="AM53" i="10"/>
  <c r="AP74" i="10"/>
  <c r="Q74" i="10"/>
  <c r="E47" i="11" s="1"/>
  <c r="O47" i="11" s="1"/>
  <c r="AQ53" i="10"/>
  <c r="X53" i="10"/>
  <c r="F26" i="11" s="1"/>
  <c r="P26" i="11" s="1"/>
  <c r="AP75" i="10"/>
  <c r="Q75" i="10"/>
  <c r="E48" i="11" s="1"/>
  <c r="O48" i="11" s="1"/>
  <c r="J63" i="10"/>
  <c r="D36" i="11" s="1"/>
  <c r="N36" i="11" s="1"/>
  <c r="AM63" i="10"/>
  <c r="X68" i="10"/>
  <c r="F41" i="11" s="1"/>
  <c r="P41" i="11" s="1"/>
  <c r="AQ68" i="10"/>
  <c r="AM41" i="10"/>
  <c r="J41" i="10"/>
  <c r="D14" i="11" s="1"/>
  <c r="N14" i="11" s="1"/>
  <c r="J48" i="10"/>
  <c r="D21" i="11" s="1"/>
  <c r="N21" i="11" s="1"/>
  <c r="AM48" i="10"/>
  <c r="AP69" i="10"/>
  <c r="Q69" i="10"/>
  <c r="E42" i="11" s="1"/>
  <c r="O42" i="11" s="1"/>
  <c r="J34" i="10"/>
  <c r="D7" i="11" s="1"/>
  <c r="N7" i="11" s="1"/>
  <c r="AM34" i="10"/>
  <c r="AM36" i="10"/>
  <c r="J38" i="10"/>
  <c r="D11" i="11" s="1"/>
  <c r="N11" i="11" s="1"/>
  <c r="AM38" i="10"/>
  <c r="AP44" i="10"/>
  <c r="Q44" i="10"/>
  <c r="E17" i="11" s="1"/>
  <c r="O17" i="11" s="1"/>
  <c r="AQ66" i="10"/>
  <c r="X66" i="10"/>
  <c r="F39" i="11" s="1"/>
  <c r="P39" i="11" s="1"/>
  <c r="X33" i="10"/>
  <c r="F6" i="11" s="1"/>
  <c r="P6" i="11" s="1"/>
  <c r="AQ33" i="10"/>
  <c r="Q78" i="10"/>
  <c r="E51" i="11" s="1"/>
  <c r="O51" i="11" s="1"/>
  <c r="AP78" i="10"/>
  <c r="X34" i="10"/>
  <c r="F7" i="11" s="1"/>
  <c r="P7" i="11" s="1"/>
  <c r="AQ34" i="10"/>
  <c r="AQ35" i="10"/>
  <c r="X35" i="10"/>
  <c r="F8" i="11" s="1"/>
  <c r="P8" i="11" s="1"/>
  <c r="AM56" i="10"/>
  <c r="J56" i="10"/>
  <c r="D29" i="11" s="1"/>
  <c r="N29" i="11" s="1"/>
  <c r="AP43" i="10"/>
  <c r="Q43" i="10"/>
  <c r="E16" i="11" s="1"/>
  <c r="O16" i="11" s="1"/>
  <c r="AP53" i="10"/>
  <c r="Q53" i="10"/>
  <c r="E26" i="11" s="1"/>
  <c r="O26" i="11" s="1"/>
  <c r="AQ56" i="10"/>
  <c r="X56" i="10"/>
  <c r="F29" i="11" s="1"/>
  <c r="P29" i="11" s="1"/>
  <c r="AP77" i="10"/>
  <c r="Q77" i="10"/>
  <c r="E50" i="11" s="1"/>
  <c r="O50" i="11" s="1"/>
  <c r="X75" i="10"/>
  <c r="F48" i="11" s="1"/>
  <c r="P48" i="11" s="1"/>
  <c r="AQ75" i="10"/>
  <c r="J75" i="10"/>
  <c r="D48" i="11" s="1"/>
  <c r="N48" i="11" s="1"/>
  <c r="AM75" i="10"/>
  <c r="AP46" i="10"/>
  <c r="Q46" i="10"/>
  <c r="E19" i="11" s="1"/>
  <c r="O19" i="11" s="1"/>
  <c r="AQ73" i="10"/>
  <c r="X73" i="10"/>
  <c r="F46" i="11" s="1"/>
  <c r="P46" i="11" s="1"/>
  <c r="J73" i="10"/>
  <c r="D46" i="11" s="1"/>
  <c r="N46" i="11" s="1"/>
  <c r="AM73" i="10"/>
  <c r="Q54" i="10"/>
  <c r="E27" i="11" s="1"/>
  <c r="O27" i="11" s="1"/>
  <c r="AP54" i="10"/>
  <c r="AM37" i="10"/>
  <c r="J37" i="10"/>
  <c r="D10" i="11" s="1"/>
  <c r="N10" i="11" s="1"/>
  <c r="X37" i="10"/>
  <c r="F10" i="11" s="1"/>
  <c r="P10" i="11" s="1"/>
  <c r="AQ37" i="10"/>
  <c r="AP57" i="10"/>
  <c r="Q57" i="10"/>
  <c r="E30" i="11" s="1"/>
  <c r="O30" i="11" s="1"/>
  <c r="AQ45" i="10"/>
  <c r="X45" i="10"/>
  <c r="F18" i="11" s="1"/>
  <c r="P18" i="11" s="1"/>
  <c r="J45" i="10"/>
  <c r="D18" i="11" s="1"/>
  <c r="N18" i="11" s="1"/>
  <c r="AM45" i="10"/>
  <c r="Q41" i="10"/>
  <c r="E14" i="11" s="1"/>
  <c r="O14" i="11" s="1"/>
  <c r="AP41" i="10"/>
  <c r="Q50" i="10"/>
  <c r="E23" i="11" s="1"/>
  <c r="O23" i="11" s="1"/>
  <c r="AP50" i="10"/>
  <c r="X49" i="10"/>
  <c r="F22" i="11" s="1"/>
  <c r="P22" i="11" s="1"/>
  <c r="AQ49" i="10"/>
  <c r="AM49" i="10"/>
  <c r="J49" i="10"/>
  <c r="D22" i="11" s="1"/>
  <c r="N22" i="11" s="1"/>
  <c r="X69" i="10"/>
  <c r="F42" i="11" s="1"/>
  <c r="P42" i="11" s="1"/>
  <c r="AQ69" i="10"/>
  <c r="J69" i="10"/>
  <c r="D42" i="11" s="1"/>
  <c r="N42" i="11" s="1"/>
  <c r="AM69" i="10"/>
  <c r="AP59" i="10"/>
  <c r="Q59" i="10"/>
  <c r="E32" i="11" s="1"/>
  <c r="O32" i="11" s="1"/>
  <c r="J51" i="10"/>
  <c r="D24" i="11" s="1"/>
  <c r="N24" i="11" s="1"/>
  <c r="AM51" i="10"/>
  <c r="AQ72" i="10"/>
  <c r="X72" i="10"/>
  <c r="F45" i="11" s="1"/>
  <c r="P45" i="11" s="1"/>
  <c r="AQ71" i="10"/>
  <c r="X71" i="10"/>
  <c r="F44" i="11" s="1"/>
  <c r="P44" i="11" s="1"/>
  <c r="X62" i="10"/>
  <c r="F35" i="11" s="1"/>
  <c r="P35" i="11" s="1"/>
  <c r="AQ62" i="10"/>
  <c r="X52" i="10"/>
  <c r="F25" i="11" s="1"/>
  <c r="P25" i="11" s="1"/>
  <c r="AQ52" i="10"/>
  <c r="AP51" i="10"/>
  <c r="Q51" i="10"/>
  <c r="E24" i="11" s="1"/>
  <c r="O24" i="11" s="1"/>
  <c r="Q52" i="10"/>
  <c r="E25" i="11" s="1"/>
  <c r="O25" i="11" s="1"/>
  <c r="AP52" i="10"/>
  <c r="E33" i="10"/>
  <c r="AN33" i="10" s="1"/>
  <c r="E36" i="10"/>
  <c r="AN36" i="10" s="1"/>
  <c r="E44" i="10"/>
  <c r="AN44" i="10" s="1"/>
  <c r="E65" i="10"/>
  <c r="AN65" i="10" s="1"/>
  <c r="E66" i="10"/>
  <c r="AN66" i="10" s="1"/>
  <c r="S30" i="11" l="1"/>
  <c r="S18" i="11"/>
  <c r="T18" i="11" s="1"/>
  <c r="J65" i="10"/>
  <c r="D38" i="11" s="1"/>
  <c r="N38" i="11" s="1"/>
  <c r="S38" i="11" s="1"/>
  <c r="T38" i="11" s="1"/>
  <c r="S29" i="11"/>
  <c r="T29" i="11" s="1"/>
  <c r="S43" i="11"/>
  <c r="T43" i="11" s="1"/>
  <c r="S16" i="11"/>
  <c r="T16" i="11" s="1"/>
  <c r="S36" i="11"/>
  <c r="T36" i="11" s="1"/>
  <c r="S31" i="11"/>
  <c r="T31" i="11" s="1"/>
  <c r="S20" i="11"/>
  <c r="T20" i="11" s="1"/>
  <c r="AN79" i="10"/>
  <c r="S15" i="11"/>
  <c r="T15" i="11" s="1"/>
  <c r="S48" i="11"/>
  <c r="T48" i="11" s="1"/>
  <c r="S19" i="11"/>
  <c r="T19" i="11" s="1"/>
  <c r="J44" i="10"/>
  <c r="D17" i="11" s="1"/>
  <c r="N17" i="11" s="1"/>
  <c r="S17" i="11" s="1"/>
  <c r="T17" i="11" s="1"/>
  <c r="S41" i="11"/>
  <c r="T41" i="11" s="1"/>
  <c r="S22" i="11"/>
  <c r="T22" i="11" s="1"/>
  <c r="J36" i="10"/>
  <c r="D9" i="11" s="1"/>
  <c r="N9" i="11" s="1"/>
  <c r="S9" i="11" s="1"/>
  <c r="T9" i="11" s="1"/>
  <c r="S26" i="11"/>
  <c r="T26" i="11" s="1"/>
  <c r="S25" i="11"/>
  <c r="T25" i="11" s="1"/>
  <c r="S44" i="11"/>
  <c r="T44" i="11" s="1"/>
  <c r="T30" i="11"/>
  <c r="S27" i="11"/>
  <c r="T27" i="11" s="1"/>
  <c r="S50" i="11"/>
  <c r="T50" i="11" s="1"/>
  <c r="E5" i="11"/>
  <c r="O5" i="11" s="1"/>
  <c r="Q79" i="10"/>
  <c r="J33" i="10"/>
  <c r="D6" i="11" s="1"/>
  <c r="N6" i="11" s="1"/>
  <c r="S6" i="11" s="1"/>
  <c r="T6" i="11" s="1"/>
  <c r="S33" i="11"/>
  <c r="T33" i="11" s="1"/>
  <c r="S28" i="11"/>
  <c r="T28" i="11" s="1"/>
  <c r="S47" i="11"/>
  <c r="T47" i="11" s="1"/>
  <c r="E79" i="10"/>
  <c r="AQ79" i="10"/>
  <c r="S8" i="11"/>
  <c r="T8" i="11" s="1"/>
  <c r="S24" i="11"/>
  <c r="T24" i="11" s="1"/>
  <c r="S42" i="11"/>
  <c r="T42" i="11" s="1"/>
  <c r="S10" i="11"/>
  <c r="T10" i="11" s="1"/>
  <c r="S35" i="11"/>
  <c r="T35" i="11" s="1"/>
  <c r="S23" i="11"/>
  <c r="T23" i="11" s="1"/>
  <c r="D5" i="11"/>
  <c r="N5" i="11" s="1"/>
  <c r="S40" i="11"/>
  <c r="T40" i="11" s="1"/>
  <c r="AP79" i="10"/>
  <c r="S13" i="11"/>
  <c r="T13" i="11" s="1"/>
  <c r="S12" i="11"/>
  <c r="T12" i="11" s="1"/>
  <c r="S51" i="11"/>
  <c r="T51" i="11" s="1"/>
  <c r="AM79" i="10"/>
  <c r="J66" i="10"/>
  <c r="D39" i="11" s="1"/>
  <c r="N39" i="11" s="1"/>
  <c r="S39" i="11" s="1"/>
  <c r="T39" i="11" s="1"/>
  <c r="S14" i="11"/>
  <c r="T14" i="11" s="1"/>
  <c r="S46" i="11"/>
  <c r="T46" i="11" s="1"/>
  <c r="S11" i="11"/>
  <c r="T11" i="11" s="1"/>
  <c r="S7" i="11"/>
  <c r="T7" i="11" s="1"/>
  <c r="S21" i="11"/>
  <c r="T21" i="11" s="1"/>
  <c r="S45" i="11"/>
  <c r="T45" i="11" s="1"/>
  <c r="S32" i="11"/>
  <c r="T32" i="11" s="1"/>
  <c r="F5" i="11"/>
  <c r="P5" i="11" s="1"/>
  <c r="X79" i="10"/>
  <c r="S37" i="11"/>
  <c r="T37" i="11" s="1"/>
  <c r="S34" i="11"/>
  <c r="T34" i="11" s="1"/>
  <c r="S49" i="11"/>
  <c r="T49" i="11" s="1"/>
  <c r="J79" i="10" l="1"/>
  <c r="S5" i="11"/>
  <c r="T5" i="11" l="1"/>
  <c r="S52" i="11"/>
  <c r="T52" i="11" s="1"/>
  <c r="O58" i="11" l="1"/>
  <c r="O59" i="11"/>
  <c r="O62" i="11"/>
  <c r="O60" i="11"/>
  <c r="O57" i="11"/>
  <c r="O63" i="11"/>
  <c r="O61" i="11"/>
  <c r="O64" i="11" l="1"/>
  <c r="X22" i="10"/>
  <c r="H22" i="10"/>
  <c r="H21" i="10"/>
  <c r="X21" i="10"/>
  <c r="H20" i="10"/>
  <c r="X20" i="10"/>
  <c r="X23" i="10"/>
  <c r="H23" i="10"/>
</calcChain>
</file>

<file path=xl/sharedStrings.xml><?xml version="1.0" encoding="utf-8"?>
<sst xmlns="http://schemas.openxmlformats.org/spreadsheetml/2006/main" count="364" uniqueCount="269">
  <si>
    <t xml:space="preserve">Mata Kuliah </t>
  </si>
  <si>
    <t>:</t>
  </si>
  <si>
    <t xml:space="preserve">Kode Mata Kuliah </t>
  </si>
  <si>
    <t>Semester</t>
  </si>
  <si>
    <t>SKS</t>
  </si>
  <si>
    <t>Prasyarat</t>
  </si>
  <si>
    <t>Sertifikasi</t>
  </si>
  <si>
    <t xml:space="preserve">: </t>
  </si>
  <si>
    <t>Ya / Tidak</t>
  </si>
  <si>
    <t>CLO1</t>
  </si>
  <si>
    <t>CLO2</t>
  </si>
  <si>
    <t>CLO3</t>
  </si>
  <si>
    <t>CLO4</t>
  </si>
  <si>
    <t>CLO5</t>
  </si>
  <si>
    <t>Deskripsi Mata kuliah</t>
  </si>
  <si>
    <t>Minggu ke</t>
  </si>
  <si>
    <t>Kemampuan akhir yang diharapkan (CLO)</t>
  </si>
  <si>
    <t>Bahan Kajian (materi ajar)</t>
  </si>
  <si>
    <t>Bentuk Pembelajaran</t>
  </si>
  <si>
    <t>Kriteria Penilaian (indikator)</t>
  </si>
  <si>
    <t>Bobot</t>
  </si>
  <si>
    <t xml:space="preserve">Referensi </t>
  </si>
  <si>
    <t>Capaian Pembelajaran (CP)</t>
  </si>
  <si>
    <t xml:space="preserve">CP-Prodi di MK         </t>
  </si>
  <si>
    <t>CP-MK</t>
  </si>
  <si>
    <r>
      <rPr>
        <b/>
        <sz val="14"/>
        <color theme="1"/>
        <rFont val="Calibri"/>
        <family val="2"/>
        <scheme val="minor"/>
      </rPr>
      <t xml:space="preserve">RENCANA PEMBELAJARAN SEMESTER </t>
    </r>
    <r>
      <rPr>
        <sz val="11"/>
        <color theme="1"/>
        <rFont val="Calibri"/>
        <family val="2"/>
        <charset val="1"/>
        <scheme val="minor"/>
      </rPr>
      <t xml:space="preserve">
</t>
    </r>
    <r>
      <rPr>
        <sz val="12"/>
        <color theme="1"/>
        <rFont val="Calibri"/>
        <family val="2"/>
        <scheme val="minor"/>
      </rPr>
      <t>PROGRAM STUDI TEKNIK INFORMATIKA 
FAKULTAS INFORMATIKA– TELKOM UNIVERSITY</t>
    </r>
  </si>
  <si>
    <t>Nama Mata Kuliah/Course Name</t>
  </si>
  <si>
    <t>Kode Mata Kuliah/Course Code</t>
  </si>
  <si>
    <t>Course Learning Outcomes</t>
  </si>
  <si>
    <t>Indicator Scales and Score Ranges</t>
  </si>
  <si>
    <t>Unacceptable</t>
  </si>
  <si>
    <t>Novice</t>
  </si>
  <si>
    <t>Apprentice</t>
  </si>
  <si>
    <t>Proficient</t>
  </si>
  <si>
    <t>Exemplary</t>
  </si>
  <si>
    <t>0 (E)</t>
  </si>
  <si>
    <t>1 (D)</t>
  </si>
  <si>
    <t>2 (BC,C)</t>
  </si>
  <si>
    <t>3 (AB, B)</t>
  </si>
  <si>
    <t>4 (A)</t>
  </si>
  <si>
    <t>0 - 40</t>
  </si>
  <si>
    <t>41 - 50</t>
  </si>
  <si>
    <t>51 - 65</t>
  </si>
  <si>
    <t>66 - 80</t>
  </si>
  <si>
    <t>81 - 100</t>
  </si>
  <si>
    <t>TEL U INDEX</t>
  </si>
  <si>
    <t>TEL U RANGE</t>
  </si>
  <si>
    <t>TEL U CATEGORY</t>
  </si>
  <si>
    <t>ABET/JABEE</t>
  </si>
  <si>
    <t>A</t>
  </si>
  <si>
    <t>Lebih dari 81</t>
  </si>
  <si>
    <t>Istimewa</t>
  </si>
  <si>
    <t>Excellent</t>
  </si>
  <si>
    <t>AB</t>
  </si>
  <si>
    <t>71 - 80</t>
  </si>
  <si>
    <t>Baik Sekali</t>
  </si>
  <si>
    <t>Very Good</t>
  </si>
  <si>
    <t>B</t>
  </si>
  <si>
    <t>66 - 70</t>
  </si>
  <si>
    <t>Baik</t>
  </si>
  <si>
    <t>Good</t>
  </si>
  <si>
    <t>BC</t>
  </si>
  <si>
    <t>61 - 65</t>
  </si>
  <si>
    <t>Cukup Baik</t>
  </si>
  <si>
    <t>Fair</t>
  </si>
  <si>
    <t>C</t>
  </si>
  <si>
    <t>51 - 60</t>
  </si>
  <si>
    <t>Cukup</t>
  </si>
  <si>
    <t>Satisfactory</t>
  </si>
  <si>
    <t>D</t>
  </si>
  <si>
    <t>Kurang</t>
  </si>
  <si>
    <t>Passing</t>
  </si>
  <si>
    <t>E</t>
  </si>
  <si>
    <t>Kurang dari 41</t>
  </si>
  <si>
    <t>Sangat Kurang</t>
  </si>
  <si>
    <t>Poor</t>
  </si>
  <si>
    <t>Mapping Student Category</t>
  </si>
  <si>
    <t>Student Category</t>
  </si>
  <si>
    <t xml:space="preserve">Student category </t>
  </si>
  <si>
    <t>Definition in professional community</t>
  </si>
  <si>
    <t>Description of category</t>
  </si>
  <si>
    <t>Orang yang tidak berkompetensi di komunitas</t>
  </si>
  <si>
    <t>Not able to use the basic postulates</t>
  </si>
  <si>
    <t>Orang baru (Pemula)</t>
  </si>
  <si>
    <t>Demostrate the ability to use some of basic postulates</t>
  </si>
  <si>
    <t>Orang sedang magang (berkembang)</t>
  </si>
  <si>
    <t>Demonstrate the ability to use only basic postulates</t>
  </si>
  <si>
    <t xml:space="preserve">Proficient </t>
  </si>
  <si>
    <t>Orang yang pandai atau cakap</t>
  </si>
  <si>
    <t>Demonstrate some ability to use theorem but making some mistakes in writing expressions</t>
  </si>
  <si>
    <t>Bagus, yang dapat di contoh</t>
  </si>
  <si>
    <t>Demonstrate through ability to simplify the expression, using appropriate theorem and postulate. Demonstrate some ability to use theorem but making some mistakes in writing expression</t>
  </si>
  <si>
    <t>Average</t>
  </si>
  <si>
    <t>Grade</t>
  </si>
  <si>
    <t>Total</t>
  </si>
  <si>
    <t>Assesment</t>
  </si>
  <si>
    <t>TOTAL</t>
  </si>
  <si>
    <t xml:space="preserve">Overall Total </t>
  </si>
  <si>
    <t>U</t>
  </si>
  <si>
    <t>T</t>
  </si>
  <si>
    <t>S</t>
  </si>
  <si>
    <t>R</t>
  </si>
  <si>
    <t>Q</t>
  </si>
  <si>
    <t>P</t>
  </si>
  <si>
    <t>O</t>
  </si>
  <si>
    <t>N</t>
  </si>
  <si>
    <t>M</t>
  </si>
  <si>
    <t>L</t>
  </si>
  <si>
    <t>K</t>
  </si>
  <si>
    <t>J</t>
  </si>
  <si>
    <t>I</t>
  </si>
  <si>
    <t>H</t>
  </si>
  <si>
    <t>G</t>
  </si>
  <si>
    <t>F</t>
  </si>
  <si>
    <t>% each</t>
  </si>
  <si>
    <t>Assessment</t>
  </si>
  <si>
    <t>No.</t>
  </si>
  <si>
    <t>Total POs</t>
  </si>
  <si>
    <t>Warning</t>
  </si>
  <si>
    <t>Course Learning Outcome</t>
  </si>
  <si>
    <t>Nama</t>
  </si>
  <si>
    <t>NIM</t>
  </si>
  <si>
    <t>No</t>
  </si>
  <si>
    <t>NA CLO5</t>
  </si>
  <si>
    <t>NA CLO4</t>
  </si>
  <si>
    <t>NA CLO3</t>
  </si>
  <si>
    <t>NA CLO2</t>
  </si>
  <si>
    <t>NA CLO1</t>
  </si>
  <si>
    <t>batas remed</t>
  </si>
  <si>
    <t>R CLO1</t>
  </si>
  <si>
    <t>R CLO2</t>
  </si>
  <si>
    <t>R CLO3</t>
  </si>
  <si>
    <t>R CLO4</t>
  </si>
  <si>
    <t>R CLO5</t>
  </si>
  <si>
    <t>Batas nilai C</t>
  </si>
  <si>
    <t>NT CLO</t>
  </si>
  <si>
    <t>REMEDIAL</t>
  </si>
  <si>
    <t>NILAI AKHIR</t>
  </si>
  <si>
    <t>Batas remed</t>
  </si>
  <si>
    <t>NT Asesment</t>
  </si>
  <si>
    <t>Mampu membuat solusi alternatif pada bidang informatika berbasis sistem cerdas dalam berbagai platform (perangkat, sistem operasi dan komunikasi).</t>
  </si>
  <si>
    <t>PO14 : Mampu membuat solusi alternatif pada bidang informatika berbasis sistem cerdas dalam berbagai platform (perangkat, sistem operasi dan komunikasi).</t>
  </si>
  <si>
    <t>Memahami tahapan dan faktor-faktor yang harus dipertimbangkan dalam pengembangan e-learning</t>
  </si>
  <si>
    <t xml:space="preserve">Mampu menganalisis solusi dalam teknologi pembelajaran yang kreatif </t>
  </si>
  <si>
    <t>Mampu merancang solusi dalam teknlogi pembelajaran kreatif</t>
  </si>
  <si>
    <t>Introduction</t>
  </si>
  <si>
    <t>Constructionism</t>
  </si>
  <si>
    <t>Learning sciences</t>
  </si>
  <si>
    <t>New media literacy</t>
  </si>
  <si>
    <t>Tangible learning</t>
  </si>
  <si>
    <t>Communities of learners</t>
  </si>
  <si>
    <t>Relationships in learning</t>
  </si>
  <si>
    <t>all</t>
  </si>
  <si>
    <t>Pembuatan proposal rancangan pengembangan teknologi pembelajaran kreatif</t>
  </si>
  <si>
    <t>Supporting communities of learners</t>
  </si>
  <si>
    <t>Diversity and pluralism</t>
  </si>
  <si>
    <t>Games and learning</t>
  </si>
  <si>
    <r>
      <rPr>
        <b/>
        <sz val="12"/>
        <color rgb="FF000000"/>
        <rFont val="Calibri Light"/>
        <family val="2"/>
      </rPr>
      <t>CLO 1</t>
    </r>
    <r>
      <rPr>
        <sz val="12"/>
        <color rgb="FF000000"/>
        <rFont val="Calibri Light"/>
        <family val="2"/>
      </rPr>
      <t xml:space="preserve"> : 
Memahami tahapan dan faktor-faktor yang harus dipertimbangkan dalam pengembangan e-learning
</t>
    </r>
  </si>
  <si>
    <t>This course explores the design of innovative educational technologies and creative learning environments.
Includes activities with new educational technologies, reflections on learning experiences, and discussion of strategies and principles underlying the design of new tools and activities</t>
  </si>
  <si>
    <r>
      <rPr>
        <b/>
        <sz val="12"/>
        <color rgb="FF000000"/>
        <rFont val="Calibri Light"/>
        <family val="2"/>
      </rPr>
      <t>CLO 1</t>
    </r>
    <r>
      <rPr>
        <sz val="12"/>
        <color rgb="FF000000"/>
        <rFont val="Calibri Light"/>
        <family val="2"/>
      </rPr>
      <t xml:space="preserve"> : 
Memahami tahapan dan faktor-faktor yang harus dipertimbangkan dalam pengembangan e-learning</t>
    </r>
  </si>
  <si>
    <r>
      <rPr>
        <b/>
        <sz val="12"/>
        <color rgb="FF000000"/>
        <rFont val="Calibri Light"/>
        <family val="2"/>
      </rPr>
      <t>CLO 3:</t>
    </r>
    <r>
      <rPr>
        <sz val="12"/>
        <color rgb="FF000000"/>
        <rFont val="Calibri Light"/>
        <family val="2"/>
      </rPr>
      <t xml:space="preserve">
Mampu merancang solusi dalam teknologi pembelajaran yang kreatif </t>
    </r>
  </si>
  <si>
    <r>
      <rPr>
        <b/>
        <sz val="12"/>
        <color rgb="FF000000"/>
        <rFont val="Calibri Light"/>
        <family val="2"/>
      </rPr>
      <t>CLO 2:</t>
    </r>
    <r>
      <rPr>
        <sz val="12"/>
        <color rgb="FF000000"/>
        <rFont val="Calibri Light"/>
        <family val="2"/>
      </rPr>
      <t xml:space="preserve">
Mampu menganalisis solusi dalam teknologi pembelajaran yang kreatif </t>
    </r>
  </si>
  <si>
    <t>1. Inquiry
2. Presentasi Materi oleh mahasiswa
3. Diskusi</t>
  </si>
  <si>
    <t>Penyampaian Materi oleh Dosen</t>
  </si>
  <si>
    <t>Penguasaan materi
Kreativitas
Performansi tim</t>
  </si>
  <si>
    <t xml:space="preserve">Kelengkapan penjelasan
Kedalaman analisis
Justifikasi solusi yang diusulkan
</t>
  </si>
  <si>
    <t>Inovasi
Presentasi dan Kerjasama Tim
Kelengkapan Makalah
Implementasi dan Pengujian Rancangan</t>
  </si>
  <si>
    <t>1. Inquiry
2. Presentasi rancangan oleh mahasiswa
3. Diskusi</t>
  </si>
  <si>
    <t xml:space="preserve">Tugas Besar dan Presentasi </t>
  </si>
  <si>
    <t xml:space="preserve">Kelengkapan penjelasan
Kebenaran penjelasan
</t>
  </si>
  <si>
    <r>
      <t>1.</t>
    </r>
    <r>
      <rPr>
        <sz val="7"/>
        <color rgb="FF333333"/>
        <rFont val="Times New Roman"/>
        <family val="1"/>
      </rPr>
      <t xml:space="preserve">       </t>
    </r>
    <r>
      <rPr>
        <sz val="10"/>
        <color rgb="FF333333"/>
        <rFont val="Calibri"/>
        <family val="2"/>
        <scheme val="minor"/>
      </rPr>
      <t>Resnick, M. "All I Really Need to Know (About Creative Thinking) I Learned (By Studying How Children Learn) in Kindergarten." </t>
    </r>
    <r>
      <rPr>
        <i/>
        <sz val="10"/>
        <color rgb="FF333333"/>
        <rFont val="Calibri"/>
        <family val="2"/>
        <scheme val="minor"/>
      </rPr>
      <t>Proceedings of the ACM SIGCHI Conference on Creativity &amp; Cognition</t>
    </r>
    <r>
      <rPr>
        <sz val="10"/>
        <color rgb="FF333333"/>
        <rFont val="Calibri"/>
        <family val="2"/>
        <scheme val="minor"/>
      </rPr>
      <t>, Washington, DC, 2007.</t>
    </r>
  </si>
  <si>
    <r>
      <t>2.</t>
    </r>
    <r>
      <rPr>
        <sz val="7"/>
        <color rgb="FF333333"/>
        <rFont val="Times New Roman"/>
        <family val="1"/>
      </rPr>
      <t xml:space="preserve">       </t>
    </r>
    <r>
      <rPr>
        <sz val="10"/>
        <color rgb="FF333333"/>
        <rFont val="Calibri"/>
        <family val="2"/>
        <scheme val="minor"/>
      </rPr>
      <t>Synopsis of arguments in the book Collins, A., and R. Halverson.</t>
    </r>
    <r>
      <rPr>
        <i/>
        <sz val="10"/>
        <color rgb="FF333333"/>
        <rFont val="Calibri"/>
        <family val="2"/>
        <scheme val="minor"/>
      </rPr>
      <t>Rethinking Education in the Age of Technology: The Digital Revolution and the Schools</t>
    </r>
    <r>
      <rPr>
        <sz val="10"/>
        <color rgb="FF333333"/>
        <rFont val="Calibri"/>
        <family val="2"/>
        <scheme val="minor"/>
      </rPr>
      <t>. New York, NY: Teachers College Press, 2009. ISBN: 9780807750025. </t>
    </r>
  </si>
  <si>
    <r>
      <t>3.</t>
    </r>
    <r>
      <rPr>
        <sz val="7"/>
        <color rgb="FF333333"/>
        <rFont val="Times New Roman"/>
        <family val="1"/>
      </rPr>
      <t xml:space="preserve">       </t>
    </r>
    <r>
      <rPr>
        <sz val="10"/>
        <color rgb="FF333333"/>
        <rFont val="Calibri"/>
        <family val="2"/>
        <scheme val="minor"/>
      </rPr>
      <t>Jenkins, H., et al. "Confronting the Challenges of Participatory Culture: Media Education for the 21st Century." MacArthur Foundation, 2006.</t>
    </r>
  </si>
  <si>
    <r>
      <t>4.</t>
    </r>
    <r>
      <rPr>
        <sz val="7"/>
        <color rgb="FF333333"/>
        <rFont val="Times New Roman"/>
        <family val="1"/>
      </rPr>
      <t xml:space="preserve">       </t>
    </r>
    <r>
      <rPr>
        <sz val="10"/>
        <color rgb="FF333333"/>
        <rFont val="Calibri"/>
        <family val="2"/>
        <scheme val="minor"/>
      </rPr>
      <t>Eisenberg, M. "Mindstuff: Educational Technology Beyond the Computer." Convergence, 2003</t>
    </r>
  </si>
  <si>
    <r>
      <t>5.</t>
    </r>
    <r>
      <rPr>
        <sz val="7"/>
        <color rgb="FF333333"/>
        <rFont val="Times New Roman"/>
        <family val="1"/>
      </rPr>
      <t xml:space="preserve">       </t>
    </r>
    <r>
      <rPr>
        <sz val="10"/>
        <color rgb="FF333333"/>
        <rFont val="Calibri"/>
        <family val="2"/>
        <scheme val="minor"/>
      </rPr>
      <t>Ito, M., et al. "Living and Learning with New Media: Summary of Findings from the Digital Youth Project." </t>
    </r>
    <r>
      <rPr>
        <i/>
        <sz val="10"/>
        <color rgb="FF333333"/>
        <rFont val="Calibri"/>
        <family val="2"/>
        <scheme val="minor"/>
      </rPr>
      <t>MacArthur Foundation Reports</t>
    </r>
    <r>
      <rPr>
        <sz val="10"/>
        <color rgb="FF333333"/>
        <rFont val="Calibri"/>
        <family val="2"/>
        <scheme val="minor"/>
      </rPr>
      <t>, November 2008</t>
    </r>
  </si>
  <si>
    <t>6.       Brown, J. S., A. Collins, and P. Duguid. "Situated Cognition and the Culture of Learning." Educational Researcher 18, no. 1 (1989): 32-42.</t>
  </si>
  <si>
    <r>
      <t>7.</t>
    </r>
    <r>
      <rPr>
        <sz val="7"/>
        <color rgb="FF333333"/>
        <rFont val="Times New Roman"/>
        <family val="1"/>
      </rPr>
      <t xml:space="preserve">       </t>
    </r>
    <r>
      <rPr>
        <sz val="10"/>
        <color rgb="FF333333"/>
        <rFont val="Calibri"/>
        <family val="2"/>
        <scheme val="minor"/>
      </rPr>
      <t>Dewey, J. </t>
    </r>
    <r>
      <rPr>
        <i/>
        <sz val="10"/>
        <color rgb="FF333333"/>
        <rFont val="Calibri"/>
        <family val="2"/>
        <scheme val="minor"/>
      </rPr>
      <t>Experience and Education</t>
    </r>
    <r>
      <rPr>
        <sz val="10"/>
        <color rgb="FF333333"/>
        <rFont val="Calibri"/>
        <family val="2"/>
        <scheme val="minor"/>
      </rPr>
      <t>. Indianapolis, IN: Kappa Delta Phi, 1998 (reprint of 1938). ISBN: 9780912099354</t>
    </r>
  </si>
  <si>
    <t>8.       Turkle, S., and S. Papert. "Epistemological Pluralism." Signs 16, no. 1 (1990)</t>
  </si>
  <si>
    <r>
      <t>9.</t>
    </r>
    <r>
      <rPr>
        <sz val="7"/>
        <color rgb="FF333333"/>
        <rFont val="Times New Roman"/>
        <family val="1"/>
      </rPr>
      <t xml:space="preserve">       </t>
    </r>
    <r>
      <rPr>
        <sz val="10"/>
        <color rgb="FF333333"/>
        <rFont val="Calibri"/>
        <family val="2"/>
      </rPr>
      <t>Buechley, L. "LilyPad in the Wild: How Hardware’s Long Tail is Supporting New Engineering and Design Communities." Upcoming in </t>
    </r>
    <r>
      <rPr>
        <i/>
        <sz val="10"/>
        <color rgb="FF333333"/>
        <rFont val="Calibri"/>
        <family val="2"/>
      </rPr>
      <t>Proceedings of Designing Interactive Systems </t>
    </r>
    <r>
      <rPr>
        <sz val="10"/>
        <color rgb="FF333333"/>
        <rFont val="Calibri"/>
        <family val="2"/>
      </rPr>
      <t>(DIS), August 2010, Aarhus Denmark.</t>
    </r>
  </si>
  <si>
    <r>
      <t>10.</t>
    </r>
    <r>
      <rPr>
        <sz val="7"/>
        <color rgb="FF333333"/>
        <rFont val="Times New Roman"/>
        <family val="1"/>
      </rPr>
      <t xml:space="preserve">    </t>
    </r>
    <r>
      <rPr>
        <sz val="10"/>
        <color rgb="FF333333"/>
        <rFont val="Calibri"/>
        <family val="2"/>
        <scheme val="minor"/>
      </rPr>
      <t>Gee, J. P. In </t>
    </r>
    <r>
      <rPr>
        <i/>
        <sz val="10"/>
        <color rgb="FF333333"/>
        <rFont val="Calibri"/>
        <family val="2"/>
        <scheme val="minor"/>
      </rPr>
      <t>What Video Games Have to Teach Us About Learning and Literacy</t>
    </r>
    <r>
      <rPr>
        <sz val="10"/>
        <color rgb="FF333333"/>
        <rFont val="Calibri"/>
        <family val="2"/>
        <scheme val="minor"/>
      </rPr>
      <t>. 2nd ed. New York, NY: Macmillan, 2007. Chapters 1 and 2. ISBN: 9781403984531.</t>
    </r>
  </si>
  <si>
    <t>11.    Salen, K., and E. Zimmerman. Preface in Rules of Play: Game Design Fundamentals. Cambridge, MA: MIT Press, 2003. Chapter 7. ISBN: 9780262240451.</t>
  </si>
  <si>
    <t>Note :</t>
  </si>
  <si>
    <t xml:space="preserve">Silabus disusun dengan mengadaptasi Technologies for Creative Learning  course yang diselenggarakan di  Massachusetts Institute of Technology. </t>
  </si>
  <si>
    <t>Link MIT Open Courseware dapat dilihat di http://ocw.mit.edu/courses/media-arts-and-sciences/mas-714j-technologies-for-creative-learning-fall-2009/</t>
  </si>
  <si>
    <t>Teknologi Pembelajaran Kreatif</t>
  </si>
  <si>
    <t>CSH4123</t>
  </si>
  <si>
    <t>Ganjil</t>
  </si>
  <si>
    <t>-</t>
  </si>
  <si>
    <t>CLO1: 
Memahami tahapan dan faktor-faktor yang harus dipertimbangkan dalam pengembangan e-learning</t>
  </si>
  <si>
    <t xml:space="preserve">CLO2: 
Mampu menganalisis solusi dalam teknologi pembelajaran yang kreatif </t>
  </si>
  <si>
    <t>CLO3:
Mampu merancang solusi dalam teknlogi pembelajaran kreatif</t>
  </si>
  <si>
    <r>
      <rPr>
        <b/>
        <sz val="11"/>
        <color theme="1"/>
        <rFont val="Calibri"/>
        <family val="2"/>
        <scheme val="minor"/>
      </rPr>
      <t>Tidak mampu</t>
    </r>
    <r>
      <rPr>
        <sz val="11"/>
        <color theme="1"/>
        <rFont val="Calibri"/>
        <family val="2"/>
        <charset val="1"/>
        <scheme val="minor"/>
      </rPr>
      <t xml:space="preserve"> menjelaskan tahapan dan faktor-faktor yang harus dipertimbangkan dalam pengembangan e-learning.</t>
    </r>
  </si>
  <si>
    <r>
      <t xml:space="preserve">Mampu menjelaskan tahapan dan faktor-faktor yang harus dipertimbangkan dalam pengembangan e-learning, </t>
    </r>
    <r>
      <rPr>
        <b/>
        <sz val="11"/>
        <color theme="1"/>
        <rFont val="Calibri"/>
        <family val="2"/>
        <scheme val="minor"/>
      </rPr>
      <t>namun terdapat  kesalahan minor</t>
    </r>
    <r>
      <rPr>
        <sz val="11"/>
        <color theme="1"/>
        <rFont val="Calibri"/>
        <family val="2"/>
        <charset val="1"/>
        <scheme val="minor"/>
      </rPr>
      <t xml:space="preserve"> dalam penjelasan konsep </t>
    </r>
    <r>
      <rPr>
        <b/>
        <sz val="11"/>
        <color theme="1"/>
        <rFont val="Calibri"/>
        <family val="2"/>
        <scheme val="minor"/>
      </rPr>
      <t xml:space="preserve">terdapat kesalahan </t>
    </r>
    <r>
      <rPr>
        <sz val="11"/>
        <color theme="1"/>
        <rFont val="Calibri"/>
        <family val="2"/>
        <charset val="1"/>
        <scheme val="minor"/>
      </rPr>
      <t>dalam memberikan contoh</t>
    </r>
  </si>
  <si>
    <r>
      <t xml:space="preserve">Mampu menjelaskan tahapan dan faktor-faktor yang harus dipertimbangkan dalam pengembangan e-learning, </t>
    </r>
    <r>
      <rPr>
        <b/>
        <sz val="11"/>
        <color theme="1"/>
        <rFont val="Calibri"/>
        <family val="2"/>
        <scheme val="minor"/>
      </rPr>
      <t xml:space="preserve">namun terdapat beberapa kesalahan </t>
    </r>
    <r>
      <rPr>
        <sz val="11"/>
        <color theme="1"/>
        <rFont val="Calibri"/>
        <family val="2"/>
        <charset val="1"/>
        <scheme val="minor"/>
      </rPr>
      <t xml:space="preserve">penjelasan konsep dan </t>
    </r>
    <r>
      <rPr>
        <b/>
        <sz val="11"/>
        <color theme="1"/>
        <rFont val="Calibri"/>
        <family val="2"/>
        <scheme val="minor"/>
      </rPr>
      <t xml:space="preserve">terdapat kesalahan </t>
    </r>
    <r>
      <rPr>
        <sz val="11"/>
        <color theme="1"/>
        <rFont val="Calibri"/>
        <family val="2"/>
        <charset val="1"/>
        <scheme val="minor"/>
      </rPr>
      <t>dalam memberikan contoh</t>
    </r>
  </si>
  <si>
    <r>
      <t xml:space="preserve">Mampu menjelaskan tahapan dan faktor-faktor yang harus dipertimbangkan dalam pengembangan e-learning, </t>
    </r>
    <r>
      <rPr>
        <b/>
        <sz val="11"/>
        <color theme="1"/>
        <rFont val="Calibri"/>
        <family val="2"/>
        <scheme val="minor"/>
      </rPr>
      <t>namun</t>
    </r>
    <r>
      <rPr>
        <sz val="11"/>
        <color theme="1"/>
        <rFont val="Calibri"/>
        <family val="2"/>
        <charset val="1"/>
        <scheme val="minor"/>
      </rPr>
      <t xml:space="preserve"> </t>
    </r>
    <r>
      <rPr>
        <b/>
        <sz val="11"/>
        <color theme="1"/>
        <rFont val="Calibri"/>
        <family val="2"/>
        <scheme val="minor"/>
      </rPr>
      <t xml:space="preserve">terdapat kesalahan </t>
    </r>
    <r>
      <rPr>
        <sz val="11"/>
        <color theme="1"/>
        <rFont val="Calibri"/>
        <family val="2"/>
        <charset val="1"/>
        <scheme val="minor"/>
      </rPr>
      <t>dalam memberikan contoh</t>
    </r>
  </si>
  <si>
    <r>
      <t xml:space="preserve">Mampu menjelaskan tahapan dan faktor-faktor yang harus dipertimbangkan dalam pengembangan e-learning, </t>
    </r>
    <r>
      <rPr>
        <b/>
        <sz val="11"/>
        <color theme="1"/>
        <rFont val="Calibri"/>
        <family val="2"/>
        <scheme val="minor"/>
      </rPr>
      <t>namun terdapat kesalahan minor</t>
    </r>
    <r>
      <rPr>
        <sz val="11"/>
        <color theme="1"/>
        <rFont val="Calibri"/>
        <family val="2"/>
        <charset val="1"/>
        <scheme val="minor"/>
      </rPr>
      <t xml:space="preserve"> dalam memberikan contoh</t>
    </r>
  </si>
  <si>
    <r>
      <rPr>
        <b/>
        <sz val="11"/>
        <color theme="1"/>
        <rFont val="Calibri"/>
        <family val="2"/>
        <scheme val="minor"/>
      </rPr>
      <t xml:space="preserve">Tidak mampu </t>
    </r>
    <r>
      <rPr>
        <sz val="11"/>
        <color theme="1"/>
        <rFont val="Calibri"/>
        <family val="2"/>
        <charset val="1"/>
        <scheme val="minor"/>
      </rPr>
      <t xml:space="preserve">menganalisis solusi dalam teknologi pembelajaran yang kreatif </t>
    </r>
  </si>
  <si>
    <r>
      <t xml:space="preserve">Mampu  menganalisis solusi dalam teknologi pembelajaran yang kreatif, </t>
    </r>
    <r>
      <rPr>
        <b/>
        <sz val="11"/>
        <color theme="1"/>
        <rFont val="Calibri"/>
        <family val="2"/>
        <scheme val="minor"/>
      </rPr>
      <t xml:space="preserve">namun terdapat kesalahan </t>
    </r>
    <r>
      <rPr>
        <sz val="11"/>
        <color theme="1"/>
        <rFont val="Calibri"/>
        <family val="2"/>
        <charset val="1"/>
        <scheme val="minor"/>
      </rPr>
      <t>dalam justifikasi metode yang diusulkan</t>
    </r>
  </si>
  <si>
    <r>
      <t xml:space="preserve">Mampu  menganalisis solusi dalam teknologi pembelajaran yang kreatif, </t>
    </r>
    <r>
      <rPr>
        <b/>
        <sz val="11"/>
        <color theme="1"/>
        <rFont val="Calibri"/>
        <family val="2"/>
        <scheme val="minor"/>
      </rPr>
      <t xml:space="preserve">namun terdapat kesalahan minor </t>
    </r>
    <r>
      <rPr>
        <sz val="11"/>
        <color theme="1"/>
        <rFont val="Calibri"/>
        <family val="2"/>
        <charset val="1"/>
        <scheme val="minor"/>
      </rPr>
      <t>dalam justifikasi metode yang diusulkan</t>
    </r>
  </si>
  <si>
    <r>
      <rPr>
        <b/>
        <sz val="11"/>
        <color theme="1"/>
        <rFont val="Calibri"/>
        <family val="2"/>
        <scheme val="minor"/>
      </rPr>
      <t>Tidak mampu</t>
    </r>
    <r>
      <rPr>
        <sz val="11"/>
        <color theme="1"/>
        <rFont val="Calibri"/>
        <family val="2"/>
        <scheme val="minor"/>
      </rPr>
      <t xml:space="preserve"> merancang solusi dalam teknologi pembelajaran yang kreatif </t>
    </r>
  </si>
  <si>
    <r>
      <t xml:space="preserve">Mampu menganalisis solusi dalam teknologi pembelajaran yang kreatif , </t>
    </r>
    <r>
      <rPr>
        <b/>
        <sz val="11"/>
        <color theme="1"/>
        <rFont val="Calibri"/>
        <family val="2"/>
        <scheme val="minor"/>
      </rPr>
      <t>namun analisis kurang dalam dan terdapat beberapa kesalahan</t>
    </r>
    <r>
      <rPr>
        <sz val="11"/>
        <color theme="1"/>
        <rFont val="Calibri"/>
        <family val="2"/>
        <charset val="1"/>
        <scheme val="minor"/>
      </rPr>
      <t xml:space="preserve"> dalam justifikasi metode yang diusulkan</t>
    </r>
  </si>
  <si>
    <r>
      <t xml:space="preserve">Mampu  menganalisis solusi dalam teknologi pembelajaran yang kreatif, </t>
    </r>
    <r>
      <rPr>
        <b/>
        <sz val="11"/>
        <color theme="1"/>
        <rFont val="Calibri"/>
        <family val="2"/>
        <scheme val="minor"/>
      </rPr>
      <t xml:space="preserve">namun analisis kurang dalam dan terdapat  kesalahan minor </t>
    </r>
    <r>
      <rPr>
        <sz val="11"/>
        <color theme="1"/>
        <rFont val="Calibri"/>
        <family val="2"/>
        <charset val="1"/>
        <scheme val="minor"/>
      </rPr>
      <t>dalam justifikasi metode yang diusulkan</t>
    </r>
  </si>
  <si>
    <r>
      <t xml:space="preserve">Mampu merancang solusi dalam teknologi pembelajaran yang kreatif , </t>
    </r>
    <r>
      <rPr>
        <b/>
        <sz val="11"/>
        <color theme="1"/>
        <rFont val="Calibri"/>
        <family val="2"/>
        <scheme val="minor"/>
      </rPr>
      <t>namun kurang inovatif dan gambaran implementasi masih minim</t>
    </r>
  </si>
  <si>
    <r>
      <t xml:space="preserve">Mampu  merancang solusi dalam teknologi pembelajaran yang kreatif, </t>
    </r>
    <r>
      <rPr>
        <b/>
        <sz val="11"/>
        <color theme="1"/>
        <rFont val="Calibri"/>
        <family val="2"/>
        <scheme val="minor"/>
      </rPr>
      <t xml:space="preserve">namun kurang inovatif dan gambaran implementasi sudah cukup memadai </t>
    </r>
  </si>
  <si>
    <r>
      <t xml:space="preserve">Mampu  merancang solusi dalam teknologi pembelajaran yang kreatif, </t>
    </r>
    <r>
      <rPr>
        <b/>
        <sz val="11"/>
        <color theme="1"/>
        <rFont val="Calibri"/>
        <family val="2"/>
        <scheme val="minor"/>
      </rPr>
      <t>cukup inovatif dan gambaran implementasi cukup memadai</t>
    </r>
    <r>
      <rPr>
        <sz val="11"/>
        <color theme="1"/>
        <rFont val="Calibri"/>
        <family val="2"/>
        <charset val="1"/>
        <scheme val="minor"/>
      </rPr>
      <t xml:space="preserve"> </t>
    </r>
  </si>
  <si>
    <r>
      <t xml:space="preserve">Mampu  merancang solusi dalam teknologi pembelajaran yang kreatif dan </t>
    </r>
    <r>
      <rPr>
        <b/>
        <sz val="11"/>
        <color theme="1"/>
        <rFont val="Calibri"/>
        <family val="2"/>
        <scheme val="minor"/>
      </rPr>
      <t xml:space="preserve">inovatif </t>
    </r>
    <r>
      <rPr>
        <sz val="11"/>
        <color theme="1"/>
        <rFont val="Calibri"/>
        <family val="2"/>
        <charset val="1"/>
        <scheme val="minor"/>
      </rPr>
      <t xml:space="preserve">dan memberikan </t>
    </r>
    <r>
      <rPr>
        <b/>
        <sz val="11"/>
        <color theme="1"/>
        <rFont val="Calibri"/>
        <family val="2"/>
        <scheme val="minor"/>
      </rPr>
      <t>gambaran implementasi yang baik</t>
    </r>
  </si>
  <si>
    <t>Diskusi kelas</t>
  </si>
  <si>
    <t>Diskusi online</t>
  </si>
  <si>
    <t>PO14</t>
  </si>
  <si>
    <t>FAISAL RAHMAN</t>
  </si>
  <si>
    <t>FIRMAN ALDIORIJA</t>
  </si>
  <si>
    <t>ALI RACHMAN WIJANARKO</t>
  </si>
  <si>
    <t>ARI TRIANTO</t>
  </si>
  <si>
    <t>FRANMASTAKA PRISKA ARGANATA</t>
  </si>
  <si>
    <t>RANDHA RUKMANA</t>
  </si>
  <si>
    <t>ARTNALDHY KIDING</t>
  </si>
  <si>
    <t>TAUFAN FAJRIN PRASTIAJI</t>
  </si>
  <si>
    <t>MUHAMMAD IQBAL</t>
  </si>
  <si>
    <t>TIJANI RIJAL FADHILAH</t>
  </si>
  <si>
    <t>PUTU GEDE BIMANTARA SEWANA PARTA</t>
  </si>
  <si>
    <t>ADITHYA RIZKY PRATAMA</t>
  </si>
  <si>
    <t>FADLI FAUZI ZAIN</t>
  </si>
  <si>
    <t>FIRDAUS FERY ANGGRAINI</t>
  </si>
  <si>
    <t>MUHAMMAD HAMID FAJRIN</t>
  </si>
  <si>
    <t>FAJAR HENDRA PRABOWO</t>
  </si>
  <si>
    <t>KHOLID MUHAMMAD RIDHO</t>
  </si>
  <si>
    <t>ILHAM AKBAR</t>
  </si>
  <si>
    <t>ANDREYANTO NUGROHO</t>
  </si>
  <si>
    <t>WIRAKA YUNIARTO</t>
  </si>
  <si>
    <t>GERRY NOOR MAULANA KOSWARA</t>
  </si>
  <si>
    <t>ATIKHA NOVESY MEISHANDRA</t>
  </si>
  <si>
    <t>RANDY AGUSTYO RAHARJO</t>
  </si>
  <si>
    <t>MUHAMMAD RIZKY RIANDI GUNAEDI</t>
  </si>
  <si>
    <t>NURUL AULIA YULI AFRI DAMANIK</t>
  </si>
  <si>
    <t>NOVAL DION KURNIAWAN</t>
  </si>
  <si>
    <t>MUHAMMAD HAIDAR DZAKY</t>
  </si>
  <si>
    <t>LOLA ASTRI NADITA</t>
  </si>
  <si>
    <t>ALFREDO PRIMADITA</t>
  </si>
  <si>
    <t>MUHAMMAD HILMAN APRILIAN NURJAMAN</t>
  </si>
  <si>
    <t>M,ALDI NUGRAHA</t>
  </si>
  <si>
    <t>MOCHAMAD FAISAL INDRA OKTAVIANDI</t>
  </si>
  <si>
    <t>DIMAS RAGIL TRI PRAPTANTO</t>
  </si>
  <si>
    <t>MUHAMMAD ARIF NUR RAHMAN</t>
  </si>
  <si>
    <t>DICKY WAHYU HARIYANTO</t>
  </si>
  <si>
    <t>NANDA MUHAMMAD FITZKI</t>
  </si>
  <si>
    <t>NICHOLAS ERIK PERMANA</t>
  </si>
  <si>
    <t>TIFA ZULFA YASMIN</t>
  </si>
  <si>
    <t>ANDI AHMAD IRFA</t>
  </si>
  <si>
    <t>MOCHAMAD ARIF HIDAYAT</t>
  </si>
  <si>
    <t>GALIH CITTA SURYA PRASETYA</t>
  </si>
  <si>
    <t>SETYONO DWI UTOMO</t>
  </si>
  <si>
    <t>ROVIANTY NUGRACIA</t>
  </si>
  <si>
    <t>ASSAD IMAM TAUFIQ</t>
  </si>
  <si>
    <t>SAKTI DEWANTORO</t>
  </si>
  <si>
    <t>BIMO ARYSNA IMANULLAH</t>
  </si>
  <si>
    <t>I MADE WAHYU WIDIANA</t>
  </si>
  <si>
    <t>NAMA</t>
  </si>
  <si>
    <t>Presentasi 
Materi</t>
  </si>
  <si>
    <t>Proposal 
Tugas Besar</t>
  </si>
  <si>
    <t>Presentasi 
Rancangan Tugas Besar</t>
  </si>
  <si>
    <t>ANALISIS</t>
  </si>
  <si>
    <t>Kriteria Nilai Akhir</t>
  </si>
  <si>
    <t>&gt; 81</t>
  </si>
  <si>
    <t>&lt; 41</t>
  </si>
  <si>
    <t>Bandung, 26 Desember 2016</t>
  </si>
  <si>
    <t>Dosen IMPAL IF-38-10</t>
  </si>
  <si>
    <t>ttd.</t>
  </si>
  <si>
    <t>Dawam Dwi Jatmiko Suwawi</t>
  </si>
  <si>
    <t>Daftar Nilai Mata Kuliah Teknologi Pembelajaran Kreatif
Kelas SIDE-37-02</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</si>
</sst>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color rgb="FF000000"/>
      <name val="Calibri"/>
      <family val="2"/>
    </font>
    <font>
      <b/>
      <sz val="12"/>
      <color rgb="FF000000"/>
      <name val="Times New Roman"/>
      <family val="1"/>
    </font>
    <font>
      <sz val="12"/>
      <color rgb="FF000000"/>
      <name val="Calibri Light"/>
      <family val="2"/>
    </font>
    <font>
      <b/>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0"/>
      <color rgb="FF000000"/>
      <name val="Calibri"/>
      <family val="2"/>
      <scheme val="minor"/>
    </font>
    <font>
      <sz val="12"/>
      <color theme="0"/>
      <name val="Calibri"/>
      <family val="2"/>
      <scheme val="minor"/>
    </font>
    <font>
      <sz val="11"/>
      <color theme="1"/>
      <name val="Calibri"/>
      <family val="2"/>
    </font>
    <font>
      <sz val="10"/>
      <color rgb="FF000000"/>
      <name val="Arial"/>
      <family val="2"/>
    </font>
    <font>
      <b/>
      <sz val="11"/>
      <color theme="0"/>
      <name val="Calibri"/>
      <family val="2"/>
      <scheme val="minor"/>
    </font>
    <font>
      <b/>
      <sz val="12"/>
      <name val="Calibri"/>
      <family val="2"/>
      <scheme val="minor"/>
    </font>
    <font>
      <sz val="12"/>
      <color theme="0" tint="-4.9989318521683403E-2"/>
      <name val="Calibri"/>
      <family val="2"/>
      <scheme val="minor"/>
    </font>
    <font>
      <sz val="11"/>
      <color theme="0" tint="-0.14999847407452621"/>
      <name val="Calibri"/>
      <family val="2"/>
      <scheme val="minor"/>
    </font>
    <font>
      <b/>
      <sz val="11"/>
      <color theme="0" tint="-4.9989318521683403E-2"/>
      <name val="Calibri"/>
      <family val="2"/>
      <scheme val="minor"/>
    </font>
    <font>
      <sz val="11"/>
      <color rgb="FFFF0000"/>
      <name val="Calibri"/>
      <family val="2"/>
      <scheme val="minor"/>
    </font>
    <font>
      <b/>
      <sz val="11"/>
      <color rgb="FFFF0000"/>
      <name val="Calibri"/>
      <family val="2"/>
      <scheme val="minor"/>
    </font>
    <font>
      <sz val="11"/>
      <color theme="1"/>
      <name val="Calibri"/>
      <family val="2"/>
      <charset val="1"/>
      <scheme val="minor"/>
    </font>
    <font>
      <sz val="11"/>
      <color theme="0"/>
      <name val="Calibri"/>
      <family val="2"/>
    </font>
    <font>
      <sz val="10"/>
      <color theme="1"/>
      <name val="Calibri"/>
      <family val="2"/>
      <scheme val="minor"/>
    </font>
    <font>
      <sz val="11"/>
      <color rgb="FF333333"/>
      <name val="Calibri"/>
      <family val="2"/>
    </font>
    <font>
      <sz val="11"/>
      <color rgb="FF333333"/>
      <name val="Calibri"/>
      <family val="2"/>
      <scheme val="minor"/>
    </font>
    <font>
      <b/>
      <sz val="12"/>
      <color rgb="FF000000"/>
      <name val="Calibri Light"/>
      <family val="2"/>
    </font>
    <font>
      <sz val="10"/>
      <color rgb="FF333333"/>
      <name val="Calibri"/>
      <family val="2"/>
      <scheme val="minor"/>
    </font>
    <font>
      <sz val="7"/>
      <color rgb="FF333333"/>
      <name val="Times New Roman"/>
      <family val="1"/>
    </font>
    <font>
      <i/>
      <sz val="10"/>
      <color rgb="FF333333"/>
      <name val="Calibri"/>
      <family val="2"/>
      <scheme val="minor"/>
    </font>
    <font>
      <sz val="10"/>
      <color rgb="FF333333"/>
      <name val="Calibri"/>
      <family val="2"/>
    </font>
    <font>
      <i/>
      <sz val="10"/>
      <color rgb="FF333333"/>
      <name val="Calibri"/>
      <family val="2"/>
    </font>
    <font>
      <u/>
      <sz val="11"/>
      <color theme="10"/>
      <name val="Calibri"/>
      <family val="2"/>
      <charset val="1"/>
      <scheme val="minor"/>
    </font>
  </fonts>
  <fills count="11">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8000"/>
        <bgColor indexed="64"/>
      </patternFill>
    </fill>
    <fill>
      <patternFill patternType="solid">
        <fgColor theme="3" tint="0.59999389629810485"/>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666666"/>
      </left>
      <right style="medium">
        <color rgb="FF666666"/>
      </right>
      <top style="medium">
        <color indexed="64"/>
      </top>
      <bottom style="medium">
        <color rgb="FF666666"/>
      </bottom>
      <diagonal/>
    </border>
    <border>
      <left style="medium">
        <color rgb="FF666666"/>
      </left>
      <right style="medium">
        <color rgb="FF666666"/>
      </right>
      <top style="medium">
        <color rgb="FF666666"/>
      </top>
      <bottom style="medium">
        <color rgb="FF666666"/>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666666"/>
      </left>
      <right style="medium">
        <color rgb="FF666666"/>
      </right>
      <top style="medium">
        <color rgb="FF666666"/>
      </top>
      <bottom/>
      <diagonal/>
    </border>
    <border>
      <left style="medium">
        <color rgb="FF666666"/>
      </left>
      <right style="medium">
        <color rgb="FF666666"/>
      </right>
      <top/>
      <bottom/>
      <diagonal/>
    </border>
    <border>
      <left style="medium">
        <color rgb="FF666666"/>
      </left>
      <right style="medium">
        <color rgb="FF666666"/>
      </right>
      <top/>
      <bottom style="medium">
        <color rgb="FF666666"/>
      </bottom>
      <diagonal/>
    </border>
    <border>
      <left/>
      <right style="medium">
        <color rgb="FF666666"/>
      </right>
      <top style="medium">
        <color rgb="FF666666"/>
      </top>
      <bottom style="medium">
        <color rgb="FF666666"/>
      </bottom>
      <diagonal/>
    </border>
    <border>
      <left/>
      <right style="medium">
        <color rgb="FF666666"/>
      </right>
      <top style="medium">
        <color rgb="FF666666"/>
      </top>
      <bottom/>
      <diagonal/>
    </border>
    <border>
      <left/>
      <right style="medium">
        <color rgb="FF666666"/>
      </right>
      <top/>
      <bottom/>
      <diagonal/>
    </border>
    <border>
      <left/>
      <right style="medium">
        <color rgb="FF666666"/>
      </right>
      <top/>
      <bottom style="medium">
        <color rgb="FF666666"/>
      </bottom>
      <diagonal/>
    </border>
    <border>
      <left style="medium">
        <color rgb="FF666666"/>
      </left>
      <right/>
      <top/>
      <bottom/>
      <diagonal/>
    </border>
    <border>
      <left style="medium">
        <color rgb="FF666666"/>
      </left>
      <right/>
      <top style="medium">
        <color rgb="FF666666"/>
      </top>
      <bottom/>
      <diagonal/>
    </border>
    <border>
      <left/>
      <right/>
      <top style="medium">
        <color rgb="FF666666"/>
      </top>
      <bottom/>
      <diagonal/>
    </border>
    <border>
      <left style="medium">
        <color rgb="FF666666"/>
      </left>
      <right/>
      <top/>
      <bottom style="medium">
        <color rgb="FF666666"/>
      </bottom>
      <diagonal/>
    </border>
    <border>
      <left/>
      <right/>
      <top/>
      <bottom style="medium">
        <color rgb="FF666666"/>
      </bottom>
      <diagonal/>
    </border>
    <border>
      <left style="medium">
        <color rgb="FF666666"/>
      </left>
      <right/>
      <top style="medium">
        <color rgb="FF666666"/>
      </top>
      <bottom style="medium">
        <color rgb="FF666666"/>
      </bottom>
      <diagonal/>
    </border>
    <border>
      <left style="medium">
        <color rgb="FF666666"/>
      </left>
      <right style="medium">
        <color rgb="FF666666"/>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auto="1"/>
      </right>
      <top style="medium">
        <color indexed="64"/>
      </top>
      <bottom/>
      <diagonal/>
    </border>
  </borders>
  <cellStyleXfs count="4">
    <xf numFmtId="0" fontId="0" fillId="0" borderId="0"/>
    <xf numFmtId="0" fontId="9" fillId="0" borderId="0"/>
    <xf numFmtId="9" fontId="24" fillId="0" borderId="0" applyFont="0" applyFill="0" applyBorder="0" applyAlignment="0" applyProtection="0"/>
    <xf numFmtId="0" fontId="35" fillId="0" borderId="0" applyNumberFormat="0" applyFill="0" applyBorder="0" applyAlignment="0" applyProtection="0"/>
  </cellStyleXfs>
  <cellXfs count="291">
    <xf numFmtId="0" fontId="0" fillId="0" borderId="0" xfId="0"/>
    <xf numFmtId="0" fontId="4" fillId="0" borderId="2" xfId="0" applyFont="1" applyBorder="1" applyAlignment="1">
      <alignment vertical="center" wrapText="1"/>
    </xf>
    <xf numFmtId="0" fontId="4" fillId="0" borderId="2" xfId="0" applyFont="1" applyFill="1" applyBorder="1" applyAlignment="1">
      <alignment vertical="center" wrapText="1"/>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5" fillId="0" borderId="12" xfId="0" applyFont="1" applyBorder="1" applyAlignment="1">
      <alignment horizontal="center" vertical="center" wrapText="1"/>
    </xf>
    <xf numFmtId="0" fontId="6" fillId="0" borderId="13" xfId="0" applyFont="1" applyBorder="1" applyAlignment="1">
      <alignment horizontal="justify" vertical="center" wrapText="1"/>
    </xf>
    <xf numFmtId="0" fontId="7" fillId="0" borderId="13" xfId="0" applyFont="1" applyBorder="1" applyAlignment="1">
      <alignment horizontal="justify" vertical="center" wrapText="1"/>
    </xf>
    <xf numFmtId="0" fontId="6" fillId="3" borderId="13" xfId="0" applyFont="1" applyFill="1" applyBorder="1" applyAlignment="1">
      <alignment horizontal="justify" vertical="center" wrapText="1"/>
    </xf>
    <xf numFmtId="0" fontId="4" fillId="0" borderId="0" xfId="0" applyFont="1" applyAlignment="1">
      <alignment horizontal="left" vertical="center" indent="2"/>
    </xf>
    <xf numFmtId="0" fontId="8" fillId="0" borderId="0" xfId="0" applyFont="1" applyAlignment="1">
      <alignment horizontal="left" vertical="center" indent="3"/>
    </xf>
    <xf numFmtId="0" fontId="0" fillId="0" borderId="0" xfId="0" applyBorder="1"/>
    <xf numFmtId="0" fontId="8" fillId="0" borderId="0" xfId="0" applyFont="1"/>
    <xf numFmtId="0" fontId="8" fillId="0" borderId="0" xfId="0" applyFont="1" applyBorder="1"/>
    <xf numFmtId="0" fontId="8" fillId="2" borderId="0" xfId="0" applyFont="1" applyFill="1"/>
    <xf numFmtId="0" fontId="8" fillId="0" borderId="17" xfId="0" applyFont="1" applyBorder="1" applyAlignment="1">
      <alignment horizontal="center" vertical="center" wrapText="1"/>
    </xf>
    <xf numFmtId="0" fontId="8" fillId="0" borderId="17" xfId="0" applyFont="1" applyBorder="1" applyAlignment="1">
      <alignment horizontal="center"/>
    </xf>
    <xf numFmtId="0" fontId="0" fillId="0" borderId="17" xfId="0" applyBorder="1" applyAlignment="1">
      <alignment horizontal="center"/>
    </xf>
    <xf numFmtId="0" fontId="0" fillId="0" borderId="17" xfId="0" applyBorder="1"/>
    <xf numFmtId="0" fontId="0" fillId="0" borderId="17" xfId="0" applyFont="1" applyBorder="1" applyAlignment="1">
      <alignment horizontal="left"/>
    </xf>
    <xf numFmtId="0" fontId="8" fillId="0" borderId="0" xfId="0" applyFont="1" applyBorder="1" applyAlignment="1">
      <alignment horizontal="center"/>
    </xf>
    <xf numFmtId="0" fontId="8" fillId="0" borderId="0" xfId="0" applyFont="1" applyBorder="1" applyAlignment="1"/>
    <xf numFmtId="0" fontId="0" fillId="0" borderId="0" xfId="0" applyBorder="1" applyAlignment="1">
      <alignment horizontal="center"/>
    </xf>
    <xf numFmtId="0" fontId="0" fillId="0" borderId="0" xfId="0" applyBorder="1" applyAlignment="1">
      <alignment vertical="center"/>
    </xf>
    <xf numFmtId="0" fontId="0" fillId="0" borderId="0" xfId="0" applyFont="1" applyBorder="1" applyAlignment="1">
      <alignment horizontal="left"/>
    </xf>
    <xf numFmtId="0" fontId="0" fillId="0" borderId="0" xfId="0" applyBorder="1" applyAlignment="1"/>
    <xf numFmtId="0" fontId="0" fillId="0" borderId="0" xfId="0" applyBorder="1" applyAlignment="1">
      <alignment wrapText="1"/>
    </xf>
    <xf numFmtId="2" fontId="14" fillId="0" borderId="0" xfId="0" applyNumberFormat="1" applyFont="1" applyFill="1" applyAlignment="1">
      <alignment horizontal="center"/>
    </xf>
    <xf numFmtId="2" fontId="14" fillId="4" borderId="0" xfId="0" applyNumberFormat="1" applyFont="1" applyFill="1" applyAlignment="1">
      <alignment horizontal="center"/>
    </xf>
    <xf numFmtId="0" fontId="14" fillId="4" borderId="0" xfId="0" applyFont="1" applyFill="1"/>
    <xf numFmtId="0" fontId="15" fillId="0" borderId="0" xfId="0" applyFont="1" applyFill="1" applyBorder="1" applyAlignment="1">
      <alignment horizontal="center"/>
    </xf>
    <xf numFmtId="0" fontId="15" fillId="0" borderId="17" xfId="0" applyFont="1" applyFill="1" applyBorder="1" applyAlignment="1">
      <alignment horizontal="center"/>
    </xf>
    <xf numFmtId="2" fontId="0" fillId="2" borderId="17" xfId="0" applyNumberFormat="1" applyFill="1" applyBorder="1" applyAlignment="1">
      <alignment horizontal="center"/>
    </xf>
    <xf numFmtId="2" fontId="16" fillId="2" borderId="17" xfId="0" applyNumberFormat="1" applyFont="1" applyFill="1" applyBorder="1" applyAlignment="1">
      <alignment horizontal="center"/>
    </xf>
    <xf numFmtId="0" fontId="4" fillId="0" borderId="0" xfId="0" applyFont="1" applyFill="1" applyBorder="1" applyAlignment="1">
      <alignment horizontal="center"/>
    </xf>
    <xf numFmtId="0" fontId="4" fillId="0" borderId="17" xfId="0" applyFont="1" applyFill="1" applyBorder="1" applyAlignment="1">
      <alignment horizontal="center"/>
    </xf>
    <xf numFmtId="0" fontId="0" fillId="2" borderId="0" xfId="0" applyFill="1" applyAlignment="1">
      <alignment horizontal="left"/>
    </xf>
    <xf numFmtId="0" fontId="19" fillId="0" borderId="0" xfId="0" applyFont="1"/>
    <xf numFmtId="0" fontId="19" fillId="5" borderId="0" xfId="0" applyFont="1" applyFill="1" applyBorder="1" applyAlignment="1">
      <alignment horizontal="center" vertical="center"/>
    </xf>
    <xf numFmtId="0" fontId="9" fillId="0" borderId="0" xfId="1" applyFont="1"/>
    <xf numFmtId="0" fontId="8" fillId="0" borderId="0" xfId="1" applyFont="1"/>
    <xf numFmtId="0" fontId="9" fillId="0" borderId="0" xfId="1" applyFont="1" applyAlignment="1">
      <alignment vertical="center"/>
    </xf>
    <xf numFmtId="0" fontId="17" fillId="8" borderId="25" xfId="1" applyFont="1" applyFill="1" applyBorder="1" applyAlignment="1">
      <alignment horizontal="center" vertical="center" wrapText="1"/>
    </xf>
    <xf numFmtId="0" fontId="9" fillId="6" borderId="26" xfId="1" applyFont="1" applyFill="1" applyBorder="1" applyAlignment="1">
      <alignment horizontal="center" vertical="center" wrapText="1"/>
    </xf>
    <xf numFmtId="0" fontId="9" fillId="0" borderId="28" xfId="1" applyFont="1" applyBorder="1" applyAlignment="1">
      <alignment horizontal="center" vertical="top" wrapText="1"/>
    </xf>
    <xf numFmtId="0" fontId="20" fillId="0" borderId="0" xfId="1" applyFont="1" applyAlignment="1">
      <alignment horizontal="center"/>
    </xf>
    <xf numFmtId="2" fontId="9" fillId="0" borderId="0" xfId="1" applyNumberFormat="1" applyFont="1" applyAlignment="1">
      <alignment horizontal="center"/>
    </xf>
    <xf numFmtId="0" fontId="21" fillId="8" borderId="39" xfId="1" applyFont="1" applyFill="1" applyBorder="1" applyAlignment="1">
      <alignment horizontal="center"/>
    </xf>
    <xf numFmtId="0" fontId="21" fillId="8" borderId="35" xfId="1" applyFont="1" applyFill="1" applyBorder="1" applyAlignment="1">
      <alignment horizontal="center" vertical="center"/>
    </xf>
    <xf numFmtId="2" fontId="21" fillId="6" borderId="24" xfId="1" applyNumberFormat="1" applyFont="1" applyFill="1" applyBorder="1" applyAlignment="1">
      <alignment horizontal="center" vertical="center" wrapText="1"/>
    </xf>
    <xf numFmtId="0" fontId="9" fillId="9" borderId="34" xfId="1" applyFont="1" applyFill="1" applyBorder="1" applyAlignment="1">
      <alignment horizontal="center"/>
    </xf>
    <xf numFmtId="0" fontId="9" fillId="2" borderId="17" xfId="1" applyFont="1" applyFill="1" applyBorder="1" applyAlignment="1">
      <alignment horizontal="center"/>
    </xf>
    <xf numFmtId="0" fontId="9" fillId="2" borderId="28" xfId="1" applyFont="1" applyFill="1" applyBorder="1" applyAlignment="1">
      <alignment horizontal="center"/>
    </xf>
    <xf numFmtId="1" fontId="22" fillId="6" borderId="27" xfId="1" applyNumberFormat="1" applyFont="1" applyFill="1" applyBorder="1" applyAlignment="1">
      <alignment horizontal="center" wrapText="1"/>
    </xf>
    <xf numFmtId="0" fontId="9" fillId="0" borderId="17" xfId="1" applyFont="1" applyFill="1" applyBorder="1" applyAlignment="1">
      <alignment horizontal="center" wrapText="1"/>
    </xf>
    <xf numFmtId="0" fontId="9" fillId="2" borderId="27" xfId="1" applyFont="1" applyFill="1" applyBorder="1" applyAlignment="1">
      <alignment horizontal="center" wrapText="1"/>
    </xf>
    <xf numFmtId="0" fontId="9" fillId="2" borderId="17" xfId="1" applyFont="1" applyFill="1" applyBorder="1" applyAlignment="1">
      <alignment horizontal="center" wrapText="1"/>
    </xf>
    <xf numFmtId="0" fontId="8" fillId="7" borderId="25" xfId="1" applyFont="1" applyFill="1" applyBorder="1" applyAlignment="1">
      <alignment horizontal="center" vertical="center"/>
    </xf>
    <xf numFmtId="0" fontId="8" fillId="7" borderId="26" xfId="1" applyFont="1" applyFill="1" applyBorder="1" applyAlignment="1">
      <alignment horizontal="center" vertical="center"/>
    </xf>
    <xf numFmtId="2" fontId="23" fillId="3" borderId="29" xfId="1" applyNumberFormat="1" applyFont="1" applyFill="1" applyBorder="1" applyAlignment="1">
      <alignment horizontal="center" vertical="center" wrapText="1"/>
    </xf>
    <xf numFmtId="0" fontId="8" fillId="3" borderId="30"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8" fillId="7" borderId="38" xfId="1" applyFont="1" applyFill="1" applyBorder="1" applyAlignment="1">
      <alignment horizontal="center" vertical="center"/>
    </xf>
    <xf numFmtId="0" fontId="8" fillId="7" borderId="34" xfId="1" applyFont="1" applyFill="1" applyBorder="1" applyAlignment="1">
      <alignment horizontal="center" vertical="center"/>
    </xf>
    <xf numFmtId="9" fontId="4" fillId="2" borderId="17" xfId="2" applyFont="1" applyFill="1" applyBorder="1" applyAlignment="1">
      <alignment horizontal="center"/>
    </xf>
    <xf numFmtId="16" fontId="17" fillId="5" borderId="14" xfId="0" applyNumberFormat="1" applyFont="1" applyFill="1" applyBorder="1" applyAlignment="1">
      <alignment horizontal="center" vertical="center" wrapText="1"/>
    </xf>
    <xf numFmtId="16" fontId="17" fillId="5" borderId="16" xfId="0" applyNumberFormat="1" applyFont="1" applyFill="1" applyBorder="1" applyAlignment="1">
      <alignment horizontal="center" vertical="center" wrapText="1"/>
    </xf>
    <xf numFmtId="0" fontId="9" fillId="2" borderId="31" xfId="1" applyFont="1" applyFill="1" applyBorder="1" applyAlignment="1">
      <alignment horizontal="center" wrapText="1"/>
    </xf>
    <xf numFmtId="0" fontId="9" fillId="2" borderId="30" xfId="1" applyFont="1" applyFill="1" applyBorder="1" applyAlignment="1">
      <alignment horizontal="center" wrapText="1"/>
    </xf>
    <xf numFmtId="0" fontId="9" fillId="2" borderId="29" xfId="1" applyFont="1" applyFill="1" applyBorder="1" applyAlignment="1">
      <alignment horizontal="center" wrapText="1"/>
    </xf>
    <xf numFmtId="0" fontId="9" fillId="2" borderId="28" xfId="1" applyFont="1" applyFill="1" applyBorder="1" applyAlignment="1">
      <alignment horizontal="center" wrapText="1"/>
    </xf>
    <xf numFmtId="0" fontId="9" fillId="2" borderId="26" xfId="1" applyFont="1" applyFill="1" applyBorder="1" applyAlignment="1">
      <alignment horizontal="center" wrapText="1"/>
    </xf>
    <xf numFmtId="0" fontId="9" fillId="2" borderId="25" xfId="1" applyFont="1" applyFill="1" applyBorder="1" applyAlignment="1">
      <alignment horizontal="center" wrapText="1"/>
    </xf>
    <xf numFmtId="0" fontId="9" fillId="2" borderId="25" xfId="1" applyFont="1" applyFill="1" applyBorder="1" applyAlignment="1">
      <alignment horizontal="center"/>
    </xf>
    <xf numFmtId="0" fontId="9" fillId="2" borderId="24" xfId="1" applyFont="1" applyFill="1" applyBorder="1" applyAlignment="1">
      <alignment horizontal="center" wrapText="1"/>
    </xf>
    <xf numFmtId="0" fontId="9" fillId="7" borderId="24" xfId="1" applyFont="1" applyFill="1" applyBorder="1" applyAlignment="1">
      <alignment vertical="center"/>
    </xf>
    <xf numFmtId="0" fontId="8" fillId="6" borderId="43" xfId="1" applyFont="1" applyFill="1" applyBorder="1" applyAlignment="1">
      <alignment horizontal="center" vertical="center"/>
    </xf>
    <xf numFmtId="0" fontId="8" fillId="6" borderId="44" xfId="1" applyFont="1" applyFill="1" applyBorder="1" applyAlignment="1">
      <alignment horizontal="center" vertical="center"/>
    </xf>
    <xf numFmtId="0" fontId="8" fillId="6" borderId="45" xfId="1" applyFont="1" applyFill="1" applyBorder="1" applyAlignment="1">
      <alignment horizontal="center" vertical="center"/>
    </xf>
    <xf numFmtId="0" fontId="8" fillId="0" borderId="8" xfId="1" applyFont="1" applyFill="1" applyBorder="1" applyAlignment="1"/>
    <xf numFmtId="0" fontId="8" fillId="0" borderId="0" xfId="1" applyFont="1" applyFill="1" applyBorder="1" applyAlignment="1"/>
    <xf numFmtId="0" fontId="8" fillId="0" borderId="0" xfId="1" applyFont="1" applyFill="1" applyBorder="1" applyAlignment="1">
      <alignment horizontal="center"/>
    </xf>
    <xf numFmtId="0" fontId="8" fillId="0" borderId="8"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8" xfId="1" applyFont="1" applyFill="1" applyBorder="1" applyAlignment="1">
      <alignment horizontal="center"/>
    </xf>
    <xf numFmtId="0" fontId="9" fillId="0" borderId="0" xfId="1" applyFont="1" applyFill="1" applyBorder="1" applyAlignment="1">
      <alignment horizontal="center"/>
    </xf>
    <xf numFmtId="0" fontId="8" fillId="0" borderId="8" xfId="1" applyFont="1" applyFill="1" applyBorder="1" applyAlignment="1">
      <alignment horizontal="center"/>
    </xf>
    <xf numFmtId="2" fontId="15" fillId="0" borderId="17" xfId="0" applyNumberFormat="1" applyFont="1" applyFill="1" applyBorder="1" applyAlignment="1">
      <alignment horizontal="center"/>
    </xf>
    <xf numFmtId="0" fontId="0" fillId="0" borderId="16" xfId="0" applyBorder="1" applyAlignment="1">
      <alignment horizontal="center"/>
    </xf>
    <xf numFmtId="0" fontId="4" fillId="2" borderId="31" xfId="0" applyFont="1" applyFill="1" applyBorder="1" applyAlignment="1">
      <alignment horizontal="center"/>
    </xf>
    <xf numFmtId="0" fontId="4" fillId="2" borderId="30" xfId="0" applyFont="1" applyFill="1" applyBorder="1" applyAlignment="1">
      <alignment horizontal="center"/>
    </xf>
    <xf numFmtId="9" fontId="4" fillId="2" borderId="28" xfId="2" applyFont="1" applyFill="1" applyBorder="1" applyAlignment="1">
      <alignment horizontal="center"/>
    </xf>
    <xf numFmtId="0" fontId="4" fillId="0" borderId="28" xfId="0" applyFont="1" applyFill="1" applyBorder="1" applyAlignment="1">
      <alignment horizontal="center"/>
    </xf>
    <xf numFmtId="0" fontId="4" fillId="0" borderId="27" xfId="0" applyFont="1" applyFill="1" applyBorder="1" applyAlignment="1">
      <alignment horizontal="center"/>
    </xf>
    <xf numFmtId="2" fontId="16" fillId="2" borderId="28" xfId="0" applyNumberFormat="1" applyFont="1" applyFill="1" applyBorder="1" applyAlignment="1">
      <alignment horizontal="center"/>
    </xf>
    <xf numFmtId="2" fontId="15" fillId="2" borderId="27" xfId="0" applyNumberFormat="1" applyFont="1" applyFill="1" applyBorder="1" applyAlignment="1">
      <alignment horizontal="center"/>
    </xf>
    <xf numFmtId="2" fontId="0" fillId="2" borderId="28" xfId="0" applyNumberFormat="1" applyFill="1" applyBorder="1" applyAlignment="1">
      <alignment horizontal="center"/>
    </xf>
    <xf numFmtId="2" fontId="0" fillId="2" borderId="26" xfId="0" applyNumberFormat="1" applyFill="1" applyBorder="1" applyAlignment="1">
      <alignment horizontal="center"/>
    </xf>
    <xf numFmtId="2" fontId="0" fillId="2" borderId="25" xfId="0" applyNumberFormat="1" applyFill="1" applyBorder="1" applyAlignment="1">
      <alignment horizontal="center"/>
    </xf>
    <xf numFmtId="9" fontId="8" fillId="0" borderId="0" xfId="0" applyNumberFormat="1" applyFont="1"/>
    <xf numFmtId="0" fontId="0" fillId="2" borderId="0" xfId="0" applyFill="1"/>
    <xf numFmtId="2" fontId="0" fillId="0" borderId="17" xfId="0" applyNumberFormat="1" applyBorder="1" applyAlignment="1">
      <alignment horizontal="center"/>
    </xf>
    <xf numFmtId="2" fontId="0" fillId="0" borderId="0" xfId="0" applyNumberFormat="1" applyAlignment="1">
      <alignment horizontal="center"/>
    </xf>
    <xf numFmtId="0" fontId="4" fillId="0" borderId="28" xfId="0" applyFont="1" applyFill="1" applyBorder="1" applyAlignment="1">
      <alignment vertical="center"/>
    </xf>
    <xf numFmtId="0" fontId="4" fillId="0" borderId="17" xfId="0" applyFont="1" applyFill="1" applyBorder="1" applyAlignment="1">
      <alignment vertical="center"/>
    </xf>
    <xf numFmtId="0" fontId="4" fillId="0" borderId="27" xfId="0" applyFont="1" applyFill="1" applyBorder="1" applyAlignment="1">
      <alignment vertical="center"/>
    </xf>
    <xf numFmtId="2" fontId="0" fillId="0" borderId="28" xfId="0" applyNumberFormat="1" applyBorder="1" applyAlignment="1">
      <alignment horizontal="center"/>
    </xf>
    <xf numFmtId="2" fontId="0" fillId="0" borderId="27" xfId="0" applyNumberFormat="1" applyBorder="1" applyAlignment="1">
      <alignment horizontal="center"/>
    </xf>
    <xf numFmtId="2" fontId="0" fillId="2" borderId="27" xfId="0" applyNumberFormat="1" applyFill="1" applyBorder="1" applyAlignment="1">
      <alignment horizontal="center"/>
    </xf>
    <xf numFmtId="9" fontId="0" fillId="0" borderId="31" xfId="0" applyNumberFormat="1" applyBorder="1"/>
    <xf numFmtId="9" fontId="0" fillId="0" borderId="30" xfId="0" applyNumberFormat="1" applyBorder="1"/>
    <xf numFmtId="9" fontId="0" fillId="0" borderId="29" xfId="0" applyNumberFormat="1" applyBorder="1"/>
    <xf numFmtId="0" fontId="25" fillId="4" borderId="20" xfId="0" applyFont="1" applyFill="1" applyBorder="1" applyAlignment="1">
      <alignment horizontal="center"/>
    </xf>
    <xf numFmtId="0" fontId="15" fillId="0" borderId="27" xfId="0" applyFont="1" applyFill="1" applyBorder="1" applyAlignment="1">
      <alignment horizontal="center"/>
    </xf>
    <xf numFmtId="0" fontId="0" fillId="0" borderId="17" xfId="0" applyBorder="1" applyAlignment="1">
      <alignment horizontal="left"/>
    </xf>
    <xf numFmtId="0" fontId="0" fillId="0" borderId="27" xfId="0" applyBorder="1" applyAlignment="1">
      <alignment horizontal="left"/>
    </xf>
    <xf numFmtId="0" fontId="0" fillId="0" borderId="28" xfId="0" applyBorder="1" applyAlignment="1">
      <alignment horizontal="center"/>
    </xf>
    <xf numFmtId="0" fontId="0" fillId="0" borderId="0" xfId="0" applyFill="1" applyBorder="1" applyAlignment="1">
      <alignment horizontal="center" vertical="center"/>
    </xf>
    <xf numFmtId="16" fontId="17" fillId="0" borderId="0" xfId="0" applyNumberFormat="1" applyFont="1" applyFill="1" applyBorder="1" applyAlignment="1">
      <alignment horizontal="center" vertical="center" wrapText="1"/>
    </xf>
    <xf numFmtId="16" fontId="17" fillId="0" borderId="0" xfId="0" applyNumberFormat="1" applyFont="1" applyFill="1" applyBorder="1" applyAlignment="1">
      <alignment vertical="center" wrapText="1"/>
    </xf>
    <xf numFmtId="0" fontId="0" fillId="0" borderId="0" xfId="0"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19" fillId="0" borderId="0" xfId="0" applyFont="1" applyFill="1" applyBorder="1" applyAlignment="1">
      <alignment horizontal="center" vertical="center"/>
    </xf>
    <xf numFmtId="0" fontId="18" fillId="0" borderId="31" xfId="0" applyFont="1" applyFill="1" applyBorder="1" applyAlignment="1">
      <alignment horizontal="center"/>
    </xf>
    <xf numFmtId="0" fontId="18" fillId="0" borderId="30" xfId="0" applyFont="1" applyFill="1" applyBorder="1" applyAlignment="1">
      <alignment horizontal="center"/>
    </xf>
    <xf numFmtId="9" fontId="18" fillId="0" borderId="31" xfId="0" applyNumberFormat="1" applyFont="1" applyFill="1" applyBorder="1" applyAlignment="1">
      <alignment horizontal="center"/>
    </xf>
    <xf numFmtId="9" fontId="18" fillId="0" borderId="30" xfId="0" applyNumberFormat="1" applyFont="1" applyFill="1" applyBorder="1" applyAlignment="1">
      <alignment horizontal="center"/>
    </xf>
    <xf numFmtId="0" fontId="9" fillId="0" borderId="0" xfId="1" applyFont="1" applyBorder="1"/>
    <xf numFmtId="0" fontId="9" fillId="0" borderId="0" xfId="1" applyFont="1" applyBorder="1" applyAlignment="1">
      <alignment vertical="center"/>
    </xf>
    <xf numFmtId="0" fontId="8" fillId="0" borderId="0" xfId="1" applyFont="1" applyBorder="1"/>
    <xf numFmtId="0" fontId="4" fillId="2" borderId="6" xfId="0" applyFont="1" applyFill="1" applyBorder="1" applyAlignment="1">
      <alignment vertical="center" wrapText="1"/>
    </xf>
    <xf numFmtId="0" fontId="4" fillId="2" borderId="5" xfId="0" applyFont="1" applyFill="1" applyBorder="1" applyAlignment="1">
      <alignment vertical="center" wrapText="1"/>
    </xf>
    <xf numFmtId="0" fontId="4" fillId="2" borderId="10" xfId="0" applyFont="1" applyFill="1" applyBorder="1" applyAlignment="1">
      <alignment vertical="center" wrapText="1"/>
    </xf>
    <xf numFmtId="0" fontId="4" fillId="2" borderId="0" xfId="0" applyFont="1" applyFill="1" applyBorder="1" applyAlignment="1">
      <alignment vertical="center" wrapText="1"/>
    </xf>
    <xf numFmtId="0" fontId="7" fillId="3" borderId="47" xfId="0" applyFont="1" applyFill="1" applyBorder="1" applyAlignment="1">
      <alignment vertical="center" wrapText="1"/>
    </xf>
    <xf numFmtId="0" fontId="7" fillId="3" borderId="48" xfId="0" applyFont="1" applyFill="1" applyBorder="1" applyAlignment="1">
      <alignment vertical="center" wrapText="1"/>
    </xf>
    <xf numFmtId="0" fontId="27" fillId="0" borderId="58" xfId="0" applyFont="1" applyBorder="1" applyAlignment="1">
      <alignment vertical="center" wrapText="1"/>
    </xf>
    <xf numFmtId="0" fontId="27" fillId="3" borderId="56" xfId="0" applyFont="1" applyFill="1" applyBorder="1" applyAlignment="1">
      <alignment vertical="center" wrapText="1"/>
    </xf>
    <xf numFmtId="0" fontId="27" fillId="0" borderId="56" xfId="0" applyFont="1" applyBorder="1" applyAlignment="1">
      <alignment vertical="center" wrapText="1"/>
    </xf>
    <xf numFmtId="0" fontId="15" fillId="3" borderId="56" xfId="0" applyFont="1" applyFill="1" applyBorder="1" applyAlignment="1">
      <alignment vertical="center" wrapText="1"/>
    </xf>
    <xf numFmtId="0" fontId="28" fillId="0" borderId="56" xfId="0" applyFont="1" applyBorder="1" applyAlignment="1">
      <alignment vertical="center" wrapText="1"/>
    </xf>
    <xf numFmtId="9" fontId="7" fillId="3" borderId="46" xfId="0" applyNumberFormat="1" applyFont="1" applyFill="1" applyBorder="1" applyAlignment="1">
      <alignment vertical="center" wrapText="1"/>
    </xf>
    <xf numFmtId="9" fontId="7" fillId="0" borderId="13" xfId="0" applyNumberFormat="1" applyFont="1" applyBorder="1" applyAlignment="1">
      <alignment horizontal="justify" vertical="center" wrapText="1"/>
    </xf>
    <xf numFmtId="9" fontId="7" fillId="3" borderId="13" xfId="0" applyNumberFormat="1" applyFont="1" applyFill="1" applyBorder="1" applyAlignment="1">
      <alignment horizontal="justify" vertical="center" wrapText="1"/>
    </xf>
    <xf numFmtId="0" fontId="30" fillId="0" borderId="0" xfId="0" applyFont="1" applyAlignment="1">
      <alignment horizontal="left" vertical="center" indent="4"/>
    </xf>
    <xf numFmtId="0" fontId="35" fillId="0" borderId="0" xfId="3" applyAlignment="1">
      <alignment horizontal="left" vertical="center" indent="4"/>
    </xf>
    <xf numFmtId="0" fontId="33" fillId="0" borderId="0" xfId="0" applyFont="1" applyAlignment="1">
      <alignment horizontal="left" vertical="center" indent="4"/>
    </xf>
    <xf numFmtId="0" fontId="3" fillId="0" borderId="0" xfId="0" applyFont="1" applyAlignment="1">
      <alignment vertical="center"/>
    </xf>
    <xf numFmtId="0" fontId="35" fillId="0" borderId="0" xfId="3"/>
    <xf numFmtId="0" fontId="8" fillId="10" borderId="17" xfId="0" applyFont="1" applyFill="1" applyBorder="1" applyAlignment="1">
      <alignment horizontal="center" vertical="center" wrapText="1"/>
    </xf>
    <xf numFmtId="0" fontId="8" fillId="10" borderId="17" xfId="0" applyFont="1" applyFill="1" applyBorder="1" applyAlignment="1">
      <alignment horizontal="center"/>
    </xf>
    <xf numFmtId="2" fontId="16" fillId="2" borderId="15" xfId="0" applyNumberFormat="1" applyFont="1" applyFill="1" applyBorder="1" applyAlignment="1">
      <alignment horizontal="center"/>
    </xf>
    <xf numFmtId="2" fontId="16" fillId="2" borderId="0" xfId="0" applyNumberFormat="1" applyFont="1" applyFill="1" applyBorder="1" applyAlignment="1">
      <alignment horizontal="center"/>
    </xf>
    <xf numFmtId="2" fontId="0" fillId="2" borderId="0" xfId="0" applyNumberFormat="1" applyFill="1" applyBorder="1" applyAlignment="1">
      <alignment horizontal="center"/>
    </xf>
    <xf numFmtId="2" fontId="15" fillId="2" borderId="0" xfId="0" applyNumberFormat="1" applyFont="1" applyFill="1" applyBorder="1" applyAlignment="1">
      <alignment horizontal="center"/>
    </xf>
    <xf numFmtId="0" fontId="0" fillId="0" borderId="16" xfId="0" applyFill="1" applyBorder="1" applyAlignment="1">
      <alignment horizontal="center" vertical="center"/>
    </xf>
    <xf numFmtId="2" fontId="4" fillId="0" borderId="28" xfId="0" applyNumberFormat="1" applyFont="1" applyFill="1" applyBorder="1" applyAlignment="1">
      <alignment horizont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3" xfId="0" applyFont="1" applyBorder="1" applyAlignment="1">
      <alignment horizontal="left" vertical="center" wrapText="1"/>
    </xf>
    <xf numFmtId="0" fontId="26" fillId="0" borderId="17" xfId="0" applyFont="1" applyBorder="1" applyAlignment="1">
      <alignment horizontal="center" vertical="center" wrapText="1"/>
    </xf>
    <xf numFmtId="0" fontId="7" fillId="0" borderId="49" xfId="0" applyFont="1" applyBorder="1" applyAlignment="1">
      <alignment horizontal="justify" vertical="center" wrapText="1"/>
    </xf>
    <xf numFmtId="0" fontId="7" fillId="0" borderId="13" xfId="0" applyFont="1" applyBorder="1" applyAlignment="1">
      <alignment horizontal="justify"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9" fillId="0" borderId="4" xfId="0" applyFont="1" applyBorder="1" applyAlignment="1">
      <alignment horizontal="center" wrapText="1"/>
    </xf>
    <xf numFmtId="0" fontId="0" fillId="0" borderId="4" xfId="0" applyBorder="1" applyAlignment="1">
      <alignment horizont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7" fillId="3" borderId="54"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27" fillId="3" borderId="56" xfId="0" applyFont="1" applyFill="1" applyBorder="1" applyAlignment="1">
      <alignment horizontal="left" vertical="center" wrapText="1"/>
    </xf>
    <xf numFmtId="0" fontId="26" fillId="0" borderId="17" xfId="0" applyFont="1" applyBorder="1" applyAlignment="1">
      <alignment horizontal="left" vertical="center" wrapText="1"/>
    </xf>
    <xf numFmtId="0" fontId="7" fillId="3" borderId="55"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51" xfId="0" applyFont="1" applyFill="1" applyBorder="1" applyAlignment="1">
      <alignment horizontal="left" vertical="center" wrapText="1"/>
    </xf>
    <xf numFmtId="0" fontId="7" fillId="3" borderId="57" xfId="0" applyFont="1" applyFill="1" applyBorder="1" applyAlignment="1">
      <alignment horizontal="left" vertical="center" wrapText="1"/>
    </xf>
    <xf numFmtId="0" fontId="7" fillId="3" borderId="52"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7" fillId="3" borderId="56" xfId="0" applyFont="1" applyFill="1" applyBorder="1" applyAlignment="1">
      <alignment horizontal="left" vertical="center" wrapText="1"/>
    </xf>
    <xf numFmtId="0" fontId="7" fillId="3" borderId="13" xfId="0" applyFont="1" applyFill="1" applyBorder="1" applyAlignment="1">
      <alignment horizontal="justify" vertical="center" wrapText="1"/>
    </xf>
    <xf numFmtId="0" fontId="7" fillId="3" borderId="49"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0" fillId="0" borderId="16" xfId="0" applyBorder="1" applyAlignment="1">
      <alignment horizontal="left"/>
    </xf>
    <xf numFmtId="0" fontId="0" fillId="0" borderId="15" xfId="0" applyBorder="1" applyAlignment="1">
      <alignment horizontal="left"/>
    </xf>
    <xf numFmtId="0" fontId="0" fillId="0" borderId="14" xfId="0" applyBorder="1" applyAlignment="1">
      <alignment horizontal="left"/>
    </xf>
    <xf numFmtId="0" fontId="8" fillId="0" borderId="17" xfId="0" applyFont="1" applyBorder="1" applyAlignment="1">
      <alignment horizontal="center" vertical="center" wrapText="1"/>
    </xf>
    <xf numFmtId="0" fontId="0" fillId="0" borderId="17" xfId="0" applyBorder="1" applyAlignment="1">
      <alignment horizontal="center" vertical="center" wrapText="1"/>
    </xf>
    <xf numFmtId="0" fontId="8" fillId="0" borderId="17" xfId="0" applyFont="1" applyBorder="1" applyAlignment="1">
      <alignment horizont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8" fillId="0" borderId="17" xfId="0" applyFont="1" applyBorder="1" applyAlignment="1">
      <alignment horizontal="center"/>
    </xf>
    <xf numFmtId="0" fontId="0" fillId="0" borderId="17" xfId="0" applyBorder="1" applyAlignment="1">
      <alignment horizontal="center" vertical="center"/>
    </xf>
    <xf numFmtId="0" fontId="3" fillId="10" borderId="18" xfId="0" applyFont="1" applyFill="1" applyBorder="1" applyAlignment="1">
      <alignment horizontal="center" vertical="top" wrapText="1"/>
    </xf>
    <xf numFmtId="0" fontId="3" fillId="10" borderId="19" xfId="0" applyFont="1" applyFill="1" applyBorder="1" applyAlignment="1">
      <alignment horizontal="center" vertical="top" wrapText="1"/>
    </xf>
    <xf numFmtId="0" fontId="3" fillId="10" borderId="20" xfId="0" applyFont="1" applyFill="1" applyBorder="1" applyAlignment="1">
      <alignment horizontal="center" vertical="top" wrapText="1"/>
    </xf>
    <xf numFmtId="0" fontId="0" fillId="10" borderId="18" xfId="0" applyFill="1" applyBorder="1" applyAlignment="1">
      <alignment horizontal="center" vertical="top" wrapText="1"/>
    </xf>
    <xf numFmtId="0" fontId="0" fillId="10" borderId="19" xfId="0" applyFill="1" applyBorder="1" applyAlignment="1">
      <alignment horizontal="center" vertical="top" wrapText="1"/>
    </xf>
    <xf numFmtId="0" fontId="0" fillId="10" borderId="20" xfId="0" applyFill="1" applyBorder="1" applyAlignment="1">
      <alignment horizontal="center" vertical="top" wrapText="1"/>
    </xf>
    <xf numFmtId="0" fontId="13" fillId="0" borderId="16"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wrapText="1"/>
    </xf>
    <xf numFmtId="0" fontId="0" fillId="0" borderId="16"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9" fillId="0" borderId="16" xfId="1" applyFont="1" applyFill="1" applyBorder="1" applyAlignment="1">
      <alignment horizontal="center" wrapText="1"/>
    </xf>
    <xf numFmtId="0" fontId="9" fillId="0" borderId="15" xfId="1" applyFont="1" applyFill="1" applyBorder="1" applyAlignment="1">
      <alignment horizontal="center" wrapText="1"/>
    </xf>
    <xf numFmtId="0" fontId="4" fillId="0" borderId="18" xfId="0" applyFont="1" applyBorder="1" applyAlignment="1">
      <alignment horizontal="center"/>
    </xf>
    <xf numFmtId="0" fontId="4" fillId="0" borderId="20"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9" fillId="0" borderId="16" xfId="1" applyFont="1" applyBorder="1" applyAlignment="1">
      <alignment horizontal="center" wrapText="1"/>
    </xf>
    <xf numFmtId="0" fontId="9" fillId="0" borderId="15" xfId="1" applyFont="1" applyBorder="1" applyAlignment="1">
      <alignment horizontal="center" wrapText="1"/>
    </xf>
    <xf numFmtId="0" fontId="4" fillId="2" borderId="62" xfId="0" applyFont="1" applyFill="1" applyBorder="1" applyAlignment="1">
      <alignment horizontal="center" vertical="center"/>
    </xf>
    <xf numFmtId="0" fontId="4" fillId="2" borderId="61" xfId="0" applyFont="1" applyFill="1" applyBorder="1" applyAlignment="1">
      <alignment horizontal="center" vertical="center"/>
    </xf>
    <xf numFmtId="0" fontId="0" fillId="0" borderId="0" xfId="0" applyAlignment="1">
      <alignment horizontal="center"/>
    </xf>
    <xf numFmtId="0" fontId="8" fillId="6" borderId="33" xfId="1" applyFont="1" applyFill="1" applyBorder="1" applyAlignment="1">
      <alignment horizontal="center" vertical="center" wrapText="1"/>
    </xf>
    <xf numFmtId="0" fontId="8" fillId="6" borderId="32" xfId="1"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2" fillId="0" borderId="16" xfId="1" applyFont="1" applyFill="1" applyBorder="1" applyAlignment="1">
      <alignment horizontal="center" wrapText="1"/>
    </xf>
    <xf numFmtId="0" fontId="8" fillId="3" borderId="37" xfId="1" applyFont="1" applyFill="1" applyBorder="1" applyAlignment="1">
      <alignment horizontal="center" vertical="center" wrapText="1"/>
    </xf>
    <xf numFmtId="0" fontId="8" fillId="3" borderId="36" xfId="1" applyFont="1" applyFill="1" applyBorder="1" applyAlignment="1">
      <alignment horizontal="center" vertical="center" wrapText="1"/>
    </xf>
    <xf numFmtId="0" fontId="3" fillId="0" borderId="16" xfId="1" applyFont="1" applyFill="1" applyBorder="1" applyAlignment="1">
      <alignment horizontal="center" wrapText="1"/>
    </xf>
    <xf numFmtId="0" fontId="8" fillId="7" borderId="31" xfId="1" applyFont="1" applyFill="1" applyBorder="1" applyAlignment="1">
      <alignment horizontal="center"/>
    </xf>
    <xf numFmtId="0" fontId="8" fillId="7" borderId="30" xfId="1" applyFont="1" applyFill="1" applyBorder="1" applyAlignment="1">
      <alignment horizontal="center"/>
    </xf>
    <xf numFmtId="0" fontId="8" fillId="7" borderId="29" xfId="1" applyFont="1" applyFill="1" applyBorder="1" applyAlignment="1">
      <alignment horizontal="center"/>
    </xf>
    <xf numFmtId="0" fontId="8" fillId="7" borderId="43" xfId="1" applyFont="1" applyFill="1" applyBorder="1" applyAlignment="1">
      <alignment horizontal="center"/>
    </xf>
    <xf numFmtId="0" fontId="8" fillId="7" borderId="44" xfId="1" applyFont="1" applyFill="1" applyBorder="1" applyAlignment="1">
      <alignment horizontal="center"/>
    </xf>
    <xf numFmtId="0" fontId="8" fillId="7" borderId="45" xfId="1" applyFont="1" applyFill="1" applyBorder="1" applyAlignment="1">
      <alignment horizontal="center"/>
    </xf>
    <xf numFmtId="0" fontId="0" fillId="0" borderId="0" xfId="0" applyAlignment="1">
      <alignment horizontal="left"/>
    </xf>
    <xf numFmtId="0" fontId="0" fillId="0" borderId="42" xfId="0" applyBorder="1" applyAlignment="1">
      <alignment horizontal="center"/>
    </xf>
    <xf numFmtId="0" fontId="0" fillId="0" borderId="41" xfId="0" applyBorder="1" applyAlignment="1">
      <alignment horizontal="center"/>
    </xf>
    <xf numFmtId="0" fontId="0" fillId="0" borderId="40" xfId="0" applyBorder="1" applyAlignment="1">
      <alignment horizontal="center"/>
    </xf>
    <xf numFmtId="0" fontId="4" fillId="0" borderId="3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7" xfId="0" applyFont="1" applyFill="1" applyBorder="1" applyAlignment="1">
      <alignment horizontal="center" vertical="center"/>
    </xf>
    <xf numFmtId="0" fontId="0" fillId="0" borderId="31"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4" xfId="0" applyBorder="1" applyAlignment="1">
      <alignment horizontal="center" wrapTex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2" xfId="0" applyFont="1" applyBorder="1" applyAlignment="1">
      <alignment horizontal="center"/>
    </xf>
    <xf numFmtId="16" fontId="17" fillId="5" borderId="16" xfId="0" applyNumberFormat="1" applyFont="1" applyFill="1" applyBorder="1" applyAlignment="1">
      <alignment horizontal="center" vertical="center" wrapText="1"/>
    </xf>
    <xf numFmtId="16" fontId="17" fillId="5" borderId="15" xfId="0" applyNumberFormat="1" applyFont="1" applyFill="1" applyBorder="1" applyAlignment="1">
      <alignment horizontal="center" vertical="center" wrapText="1"/>
    </xf>
    <xf numFmtId="16" fontId="17" fillId="5" borderId="63" xfId="0" applyNumberFormat="1" applyFont="1" applyFill="1" applyBorder="1" applyAlignment="1">
      <alignment horizontal="center" vertical="center" wrapText="1"/>
    </xf>
    <xf numFmtId="16" fontId="17" fillId="5" borderId="64" xfId="0" applyNumberFormat="1" applyFont="1" applyFill="1" applyBorder="1" applyAlignment="1">
      <alignment horizontal="center" vertical="center" wrapText="1"/>
    </xf>
    <xf numFmtId="16" fontId="17" fillId="5" borderId="65" xfId="0" applyNumberFormat="1" applyFont="1" applyFill="1" applyBorder="1" applyAlignment="1">
      <alignment horizontal="center" vertical="center" wrapText="1"/>
    </xf>
    <xf numFmtId="16" fontId="17" fillId="5" borderId="66" xfId="0" applyNumberFormat="1" applyFont="1" applyFill="1" applyBorder="1" applyAlignment="1">
      <alignment horizontal="center" vertical="center" wrapText="1"/>
    </xf>
    <xf numFmtId="0" fontId="0" fillId="0" borderId="17" xfId="0" applyBorder="1" applyAlignment="1">
      <alignment horizontal="center"/>
    </xf>
  </cellXfs>
  <cellStyles count="4">
    <cellStyle name="Hyperlink" xfId="3" builtinId="8"/>
    <cellStyle name="Normal" xfId="0" builtinId="0"/>
    <cellStyle name="Normal 2" xfId="1"/>
    <cellStyle name="Percent" xfId="2" builtin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mbang%20Ari%20W/Dropbox/Work/Template%20IABEE_CSH4113-SPPK_2016-11-23_DJ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DE-37-02%202016-09-01%20-%20kelomp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unjuk Pengisian"/>
      <sheetName val="LO Prodi (PO)"/>
      <sheetName val="LO IABEE-MK"/>
      <sheetName val="CLO MK --&gt; Prodi"/>
      <sheetName val="CLO MK --&gt; Materi"/>
      <sheetName val="ex CLO MK --&gt; Prodi"/>
      <sheetName val="Student Category"/>
      <sheetName val="Mapping Student Category"/>
      <sheetName val="RPS"/>
      <sheetName val="Rubrik"/>
      <sheetName val="Rubrik Ex"/>
      <sheetName val="Student"/>
      <sheetName val="PO-CLO"/>
      <sheetName val="PO-CLO Ex"/>
      <sheetName val="Draft"/>
      <sheetName val="Ready CRR for printing"/>
      <sheetName val="CRR 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D6" t="str">
            <v>Assesment</v>
          </cell>
        </row>
        <row r="7">
          <cell r="J7">
            <v>0</v>
          </cell>
          <cell r="K7">
            <v>0</v>
          </cell>
          <cell r="L7">
            <v>0</v>
          </cell>
          <cell r="M7">
            <v>0</v>
          </cell>
          <cell r="N7">
            <v>0</v>
          </cell>
          <cell r="O7">
            <v>0</v>
          </cell>
          <cell r="P7">
            <v>0</v>
          </cell>
          <cell r="Q7">
            <v>0</v>
          </cell>
          <cell r="R7">
            <v>0</v>
          </cell>
          <cell r="S7">
            <v>0</v>
          </cell>
          <cell r="T7">
            <v>0</v>
          </cell>
          <cell r="U7">
            <v>0</v>
          </cell>
          <cell r="V7">
            <v>0</v>
          </cell>
          <cell r="W7">
            <v>0</v>
          </cell>
        </row>
        <row r="8">
          <cell r="J8">
            <v>0</v>
          </cell>
          <cell r="K8">
            <v>0</v>
          </cell>
          <cell r="L8">
            <v>0</v>
          </cell>
          <cell r="M8">
            <v>0</v>
          </cell>
          <cell r="N8">
            <v>0</v>
          </cell>
          <cell r="O8">
            <v>0</v>
          </cell>
          <cell r="P8">
            <v>0</v>
          </cell>
          <cell r="Q8">
            <v>0</v>
          </cell>
          <cell r="R8">
            <v>0</v>
          </cell>
          <cell r="S8">
            <v>0</v>
          </cell>
          <cell r="T8">
            <v>0</v>
          </cell>
          <cell r="U8">
            <v>0</v>
          </cell>
          <cell r="V8">
            <v>0</v>
          </cell>
          <cell r="W8">
            <v>0</v>
          </cell>
        </row>
      </sheetData>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37-02 2016-09-01 - Kelompo"/>
      <sheetName val="Nilai All"/>
      <sheetName val="Kehadiran"/>
      <sheetName val="Diskusi Online"/>
      <sheetName val="Tubes"/>
      <sheetName val="Diskusi Kelas"/>
      <sheetName val="Diskusi Offline"/>
    </sheetNames>
    <sheetDataSet>
      <sheetData sheetId="0"/>
      <sheetData sheetId="1">
        <row r="2">
          <cell r="A2">
            <v>1103110120</v>
          </cell>
          <cell r="B2" t="str">
            <v>FAISAL RAHMAN</v>
          </cell>
          <cell r="C2" t="str">
            <v>11-13</v>
          </cell>
          <cell r="D2">
            <v>70</v>
          </cell>
          <cell r="E2">
            <v>75</v>
          </cell>
          <cell r="F2">
            <v>50</v>
          </cell>
          <cell r="G2">
            <v>70</v>
          </cell>
          <cell r="H2">
            <v>75</v>
          </cell>
        </row>
        <row r="3">
          <cell r="A3">
            <v>1103110129</v>
          </cell>
          <cell r="B3" t="str">
            <v>FIRMAN ALDIORIJA</v>
          </cell>
          <cell r="C3" t="str">
            <v>11-13</v>
          </cell>
          <cell r="D3">
            <v>70</v>
          </cell>
          <cell r="E3">
            <v>75</v>
          </cell>
          <cell r="F3">
            <v>50</v>
          </cell>
          <cell r="G3">
            <v>70</v>
          </cell>
          <cell r="H3">
            <v>75</v>
          </cell>
        </row>
        <row r="4">
          <cell r="A4">
            <v>1103110155</v>
          </cell>
          <cell r="B4" t="str">
            <v>ALI RACHMAN WIJANARKO</v>
          </cell>
          <cell r="C4" t="str">
            <v>BUNGA</v>
          </cell>
          <cell r="D4">
            <v>72.5</v>
          </cell>
          <cell r="E4">
            <v>65</v>
          </cell>
          <cell r="F4">
            <v>80</v>
          </cell>
          <cell r="G4">
            <v>70</v>
          </cell>
          <cell r="H4">
            <v>75</v>
          </cell>
        </row>
        <row r="5">
          <cell r="A5">
            <v>1103110184</v>
          </cell>
          <cell r="B5" t="str">
            <v>RAHMAT RUBY COKRO PRABOWO</v>
          </cell>
          <cell r="C5" t="str">
            <v>XXXX</v>
          </cell>
          <cell r="D5">
            <v>0</v>
          </cell>
          <cell r="E5">
            <v>0</v>
          </cell>
          <cell r="F5">
            <v>25</v>
          </cell>
          <cell r="G5">
            <v>35</v>
          </cell>
          <cell r="H5">
            <v>37.5</v>
          </cell>
        </row>
        <row r="6">
          <cell r="A6">
            <v>1103110188</v>
          </cell>
          <cell r="B6" t="str">
            <v>ARI TRIANTO</v>
          </cell>
          <cell r="C6" t="str">
            <v>BUNGA</v>
          </cell>
          <cell r="D6">
            <v>72.5</v>
          </cell>
          <cell r="E6">
            <v>65</v>
          </cell>
          <cell r="F6">
            <v>55</v>
          </cell>
          <cell r="G6">
            <v>70</v>
          </cell>
          <cell r="H6">
            <v>75</v>
          </cell>
        </row>
        <row r="7">
          <cell r="A7">
            <v>1103110189</v>
          </cell>
          <cell r="B7" t="str">
            <v>FRANMASTAKA PRISKA ARGANATA</v>
          </cell>
          <cell r="C7" t="str">
            <v>11-13</v>
          </cell>
          <cell r="D7">
            <v>35</v>
          </cell>
          <cell r="E7">
            <v>37.5</v>
          </cell>
          <cell r="F7">
            <v>25</v>
          </cell>
          <cell r="G7">
            <v>35</v>
          </cell>
          <cell r="H7">
            <v>37.5</v>
          </cell>
        </row>
        <row r="8">
          <cell r="A8">
            <v>1103110211</v>
          </cell>
          <cell r="B8" t="str">
            <v>ARTNALDHY KIDING</v>
          </cell>
          <cell r="C8" t="str">
            <v>BUNGA</v>
          </cell>
          <cell r="D8">
            <v>36.25</v>
          </cell>
          <cell r="E8">
            <v>32.5</v>
          </cell>
          <cell r="F8">
            <v>25</v>
          </cell>
          <cell r="G8">
            <v>35</v>
          </cell>
          <cell r="H8">
            <v>37.5</v>
          </cell>
        </row>
        <row r="9">
          <cell r="A9">
            <v>1103120016</v>
          </cell>
          <cell r="B9" t="str">
            <v>TAUFAN FAJRIN PRASTIAJI</v>
          </cell>
          <cell r="C9" t="str">
            <v>DAUN MUDA</v>
          </cell>
          <cell r="D9">
            <v>75</v>
          </cell>
          <cell r="E9">
            <v>82.5</v>
          </cell>
          <cell r="F9">
            <v>60</v>
          </cell>
          <cell r="G9">
            <v>70</v>
          </cell>
          <cell r="H9">
            <v>75</v>
          </cell>
        </row>
        <row r="10">
          <cell r="A10">
            <v>1103120117</v>
          </cell>
          <cell r="B10" t="str">
            <v>MUHAMMAD IQBAL</v>
          </cell>
          <cell r="C10" t="str">
            <v>DAUN MUDA</v>
          </cell>
          <cell r="D10">
            <v>75</v>
          </cell>
          <cell r="E10">
            <v>82.5</v>
          </cell>
          <cell r="F10">
            <v>50</v>
          </cell>
          <cell r="G10">
            <v>70</v>
          </cell>
          <cell r="H10">
            <v>75</v>
          </cell>
        </row>
        <row r="11">
          <cell r="A11">
            <v>1103120178</v>
          </cell>
          <cell r="B11" t="str">
            <v>TIJANI RIJAL FADHILAH</v>
          </cell>
          <cell r="C11" t="str">
            <v>SANG PENCERAH</v>
          </cell>
          <cell r="D11">
            <v>32.5</v>
          </cell>
          <cell r="E11">
            <v>33.75</v>
          </cell>
          <cell r="F11">
            <v>40</v>
          </cell>
          <cell r="G11">
            <v>35</v>
          </cell>
          <cell r="H11">
            <v>37.5</v>
          </cell>
        </row>
        <row r="12">
          <cell r="A12">
            <v>1103120269</v>
          </cell>
          <cell r="B12" t="str">
            <v>PUTU GEDE BIMANTARA SEWANA PARTA</v>
          </cell>
          <cell r="C12" t="str">
            <v>BUNGA</v>
          </cell>
          <cell r="D12">
            <v>72.5</v>
          </cell>
          <cell r="E12">
            <v>65</v>
          </cell>
          <cell r="F12">
            <v>60</v>
          </cell>
          <cell r="G12">
            <v>70</v>
          </cell>
          <cell r="H12">
            <v>75</v>
          </cell>
        </row>
        <row r="13">
          <cell r="A13">
            <v>1103124315</v>
          </cell>
          <cell r="B13" t="str">
            <v>ADITHYA RIZKY PRATAMA</v>
          </cell>
          <cell r="C13" t="str">
            <v>CUMLAUDE</v>
          </cell>
          <cell r="D13">
            <v>37.5</v>
          </cell>
          <cell r="E13">
            <v>33.75</v>
          </cell>
          <cell r="F13">
            <v>27.5</v>
          </cell>
          <cell r="G13">
            <v>35</v>
          </cell>
          <cell r="H13">
            <v>37.5</v>
          </cell>
        </row>
        <row r="14">
          <cell r="A14">
            <v>1103130008</v>
          </cell>
          <cell r="B14" t="str">
            <v>FADLI FAUZI ZAIN</v>
          </cell>
          <cell r="C14" t="str">
            <v>11-13</v>
          </cell>
          <cell r="D14">
            <v>70</v>
          </cell>
          <cell r="E14">
            <v>75</v>
          </cell>
          <cell r="F14">
            <v>60</v>
          </cell>
          <cell r="G14">
            <v>70</v>
          </cell>
          <cell r="H14">
            <v>75</v>
          </cell>
        </row>
        <row r="15">
          <cell r="A15">
            <v>1103130030</v>
          </cell>
          <cell r="B15" t="str">
            <v>FIRDAUS FERY ANGGRAINI</v>
          </cell>
          <cell r="C15" t="str">
            <v>RANDOM</v>
          </cell>
          <cell r="D15">
            <v>36.25</v>
          </cell>
          <cell r="E15">
            <v>31.25</v>
          </cell>
          <cell r="F15">
            <v>25</v>
          </cell>
          <cell r="G15">
            <v>35</v>
          </cell>
          <cell r="H15">
            <v>37.5</v>
          </cell>
        </row>
        <row r="16">
          <cell r="A16">
            <v>1103130052</v>
          </cell>
          <cell r="B16" t="str">
            <v>MUHAMMAD HAMID FAJRIN</v>
          </cell>
          <cell r="C16" t="str">
            <v>DREAM TEAM</v>
          </cell>
          <cell r="D16">
            <v>75</v>
          </cell>
          <cell r="E16">
            <v>80</v>
          </cell>
          <cell r="F16">
            <v>75</v>
          </cell>
          <cell r="G16">
            <v>70</v>
          </cell>
          <cell r="H16">
            <v>75</v>
          </cell>
        </row>
        <row r="17">
          <cell r="A17">
            <v>1103130054</v>
          </cell>
          <cell r="B17" t="str">
            <v>FAJAR HENDRA PRABOWO</v>
          </cell>
          <cell r="C17" t="str">
            <v>SANG PENCERAH</v>
          </cell>
          <cell r="D17">
            <v>65</v>
          </cell>
          <cell r="E17">
            <v>67.5</v>
          </cell>
          <cell r="F17">
            <v>50</v>
          </cell>
          <cell r="G17">
            <v>70</v>
          </cell>
          <cell r="H17">
            <v>75</v>
          </cell>
        </row>
        <row r="18">
          <cell r="A18">
            <v>1103130061</v>
          </cell>
          <cell r="B18" t="str">
            <v>KHOLID MUHAMMAD RIDHO</v>
          </cell>
          <cell r="C18" t="str">
            <v>SANG PENCERAH</v>
          </cell>
          <cell r="D18">
            <v>65</v>
          </cell>
          <cell r="E18">
            <v>67.5</v>
          </cell>
          <cell r="F18">
            <v>55</v>
          </cell>
          <cell r="G18">
            <v>70</v>
          </cell>
          <cell r="H18">
            <v>75</v>
          </cell>
        </row>
        <row r="19">
          <cell r="A19">
            <v>1103130064</v>
          </cell>
          <cell r="B19" t="str">
            <v>ILHAM AKBAR</v>
          </cell>
          <cell r="C19" t="str">
            <v>SANG PENCERAH</v>
          </cell>
          <cell r="D19">
            <v>65</v>
          </cell>
          <cell r="E19">
            <v>67.5</v>
          </cell>
          <cell r="F19">
            <v>75</v>
          </cell>
          <cell r="G19">
            <v>70</v>
          </cell>
          <cell r="H19">
            <v>75</v>
          </cell>
        </row>
        <row r="20">
          <cell r="A20">
            <v>1103130070</v>
          </cell>
          <cell r="B20" t="str">
            <v>ANDREYANTO NUGROHO</v>
          </cell>
          <cell r="C20" t="str">
            <v>SANG PENCERAH</v>
          </cell>
          <cell r="D20">
            <v>65</v>
          </cell>
          <cell r="E20">
            <v>67.5</v>
          </cell>
          <cell r="F20">
            <v>55</v>
          </cell>
          <cell r="G20">
            <v>70</v>
          </cell>
          <cell r="H20">
            <v>75</v>
          </cell>
        </row>
        <row r="21">
          <cell r="A21">
            <v>1103130083</v>
          </cell>
          <cell r="B21" t="str">
            <v>WIRAKA YUNIARTO</v>
          </cell>
          <cell r="C21" t="str">
            <v>THE BOYS</v>
          </cell>
          <cell r="D21">
            <v>36.25</v>
          </cell>
          <cell r="E21">
            <v>32.5</v>
          </cell>
          <cell r="F21">
            <v>25</v>
          </cell>
          <cell r="G21">
            <v>35</v>
          </cell>
          <cell r="H21">
            <v>37.5</v>
          </cell>
        </row>
        <row r="22">
          <cell r="A22">
            <v>1103130084</v>
          </cell>
          <cell r="B22" t="str">
            <v>GERRY NOOR MAULANA KOSWARA</v>
          </cell>
          <cell r="C22" t="str">
            <v>THE BOYS</v>
          </cell>
          <cell r="D22">
            <v>72.5</v>
          </cell>
          <cell r="E22">
            <v>65</v>
          </cell>
          <cell r="F22">
            <v>70</v>
          </cell>
          <cell r="G22">
            <v>70</v>
          </cell>
          <cell r="H22">
            <v>75</v>
          </cell>
        </row>
        <row r="23">
          <cell r="A23">
            <v>1103130094</v>
          </cell>
          <cell r="B23" t="str">
            <v>ATIKHA NOVESY MEISHANDRA</v>
          </cell>
          <cell r="C23" t="str">
            <v>CUMLAUDE</v>
          </cell>
          <cell r="D23">
            <v>75</v>
          </cell>
          <cell r="E23">
            <v>67.5</v>
          </cell>
          <cell r="F23">
            <v>50</v>
          </cell>
          <cell r="G23">
            <v>70</v>
          </cell>
          <cell r="H23">
            <v>75</v>
          </cell>
        </row>
        <row r="24">
          <cell r="A24">
            <v>1103130105</v>
          </cell>
          <cell r="B24" t="str">
            <v>RANDY AGUSTYO RAHARJO</v>
          </cell>
          <cell r="C24" t="str">
            <v>DREAM TEAM</v>
          </cell>
          <cell r="D24">
            <v>75</v>
          </cell>
          <cell r="E24">
            <v>80</v>
          </cell>
          <cell r="F24">
            <v>65</v>
          </cell>
          <cell r="G24">
            <v>70</v>
          </cell>
          <cell r="H24">
            <v>75</v>
          </cell>
        </row>
        <row r="25">
          <cell r="A25">
            <v>1103130111</v>
          </cell>
          <cell r="B25" t="str">
            <v>MUHAMMAD RIZKY RIANDI GUNAEDI</v>
          </cell>
          <cell r="C25" t="str">
            <v>DREAM TEAM</v>
          </cell>
          <cell r="D25">
            <v>75</v>
          </cell>
          <cell r="E25">
            <v>80</v>
          </cell>
          <cell r="F25">
            <v>70</v>
          </cell>
          <cell r="G25">
            <v>70</v>
          </cell>
          <cell r="H25">
            <v>75</v>
          </cell>
        </row>
        <row r="26">
          <cell r="A26">
            <v>1103130127</v>
          </cell>
          <cell r="B26" t="str">
            <v>NURUL AULIA YULI AFRI DAMANIK</v>
          </cell>
          <cell r="C26" t="str">
            <v>CUMLAUDE</v>
          </cell>
          <cell r="D26">
            <v>75</v>
          </cell>
          <cell r="E26">
            <v>67.5</v>
          </cell>
          <cell r="F26">
            <v>95</v>
          </cell>
          <cell r="G26">
            <v>70</v>
          </cell>
          <cell r="H26">
            <v>75</v>
          </cell>
        </row>
        <row r="27">
          <cell r="A27">
            <v>1103130129</v>
          </cell>
          <cell r="B27" t="str">
            <v>NOVAL DION KURNIAWAN</v>
          </cell>
          <cell r="C27" t="str">
            <v>RANDOM</v>
          </cell>
          <cell r="D27">
            <v>72.5</v>
          </cell>
          <cell r="E27">
            <v>62.5</v>
          </cell>
          <cell r="F27">
            <v>70</v>
          </cell>
          <cell r="G27">
            <v>70</v>
          </cell>
          <cell r="H27">
            <v>75</v>
          </cell>
        </row>
        <row r="28">
          <cell r="A28">
            <v>1103130137</v>
          </cell>
          <cell r="B28" t="str">
            <v>MUHAMMAD HAIDAR DZAKY</v>
          </cell>
          <cell r="C28" t="str">
            <v>SHIFT 07</v>
          </cell>
          <cell r="D28">
            <v>67.5</v>
          </cell>
          <cell r="E28">
            <v>70</v>
          </cell>
          <cell r="F28">
            <v>65</v>
          </cell>
          <cell r="G28">
            <v>70</v>
          </cell>
          <cell r="H28">
            <v>75</v>
          </cell>
        </row>
        <row r="29">
          <cell r="A29">
            <v>1103130148</v>
          </cell>
          <cell r="B29" t="str">
            <v>LOLA ASTRI NADITA</v>
          </cell>
          <cell r="C29" t="str">
            <v>SHIFT 07</v>
          </cell>
          <cell r="D29">
            <v>67.5</v>
          </cell>
          <cell r="E29">
            <v>70</v>
          </cell>
          <cell r="F29">
            <v>65</v>
          </cell>
          <cell r="G29">
            <v>70</v>
          </cell>
          <cell r="H29">
            <v>75</v>
          </cell>
        </row>
        <row r="30">
          <cell r="A30">
            <v>1103130152</v>
          </cell>
          <cell r="B30" t="str">
            <v>ALFREDO PRIMADITA</v>
          </cell>
          <cell r="C30" t="str">
            <v>SHIFT 07</v>
          </cell>
          <cell r="D30">
            <v>67.5</v>
          </cell>
          <cell r="E30">
            <v>70</v>
          </cell>
          <cell r="F30">
            <v>60</v>
          </cell>
          <cell r="G30">
            <v>70</v>
          </cell>
          <cell r="H30">
            <v>75</v>
          </cell>
        </row>
        <row r="31">
          <cell r="A31">
            <v>1103130155</v>
          </cell>
          <cell r="B31" t="str">
            <v>MUHAMMAD HILMAN APRILIAN NURJAMAN</v>
          </cell>
          <cell r="C31" t="str">
            <v>SHIFT 07</v>
          </cell>
          <cell r="D31">
            <v>67.5</v>
          </cell>
          <cell r="E31">
            <v>70</v>
          </cell>
          <cell r="F31">
            <v>55</v>
          </cell>
          <cell r="G31">
            <v>70</v>
          </cell>
          <cell r="H31">
            <v>75</v>
          </cell>
        </row>
        <row r="32">
          <cell r="A32">
            <v>1103130177</v>
          </cell>
          <cell r="B32" t="str">
            <v>M,ALDI NUGRAHA</v>
          </cell>
          <cell r="C32" t="str">
            <v>THE BOYS</v>
          </cell>
          <cell r="D32">
            <v>72.5</v>
          </cell>
          <cell r="E32">
            <v>65</v>
          </cell>
          <cell r="F32">
            <v>65</v>
          </cell>
          <cell r="G32">
            <v>70</v>
          </cell>
          <cell r="H32">
            <v>75</v>
          </cell>
        </row>
        <row r="33">
          <cell r="A33">
            <v>1103130189</v>
          </cell>
          <cell r="B33" t="str">
            <v>MOCHAMAD FAISAL INDRA OKTAVIANDI</v>
          </cell>
          <cell r="C33" t="str">
            <v>DAUN MUDA</v>
          </cell>
          <cell r="D33">
            <v>75</v>
          </cell>
          <cell r="E33">
            <v>82.5</v>
          </cell>
          <cell r="F33">
            <v>60</v>
          </cell>
          <cell r="G33">
            <v>70</v>
          </cell>
          <cell r="H33">
            <v>75</v>
          </cell>
        </row>
        <row r="34">
          <cell r="A34">
            <v>1103130206</v>
          </cell>
          <cell r="B34" t="str">
            <v>DIMAS RAGIL TRI PRAPTANTO</v>
          </cell>
          <cell r="C34" t="str">
            <v>RANDOM</v>
          </cell>
          <cell r="D34">
            <v>36.25</v>
          </cell>
          <cell r="E34">
            <v>31.25</v>
          </cell>
          <cell r="F34">
            <v>25</v>
          </cell>
          <cell r="G34">
            <v>35</v>
          </cell>
          <cell r="H34">
            <v>37.5</v>
          </cell>
        </row>
        <row r="35">
          <cell r="A35">
            <v>1103130210</v>
          </cell>
          <cell r="B35" t="str">
            <v>MUHAMMAD ARIF NUR RAHMAN</v>
          </cell>
          <cell r="C35" t="str">
            <v>11-13</v>
          </cell>
          <cell r="D35">
            <v>35</v>
          </cell>
          <cell r="E35">
            <v>37.5</v>
          </cell>
          <cell r="F35">
            <v>25</v>
          </cell>
          <cell r="G35">
            <v>35</v>
          </cell>
          <cell r="H35">
            <v>37.5</v>
          </cell>
        </row>
        <row r="36">
          <cell r="A36">
            <v>1103130250</v>
          </cell>
          <cell r="B36" t="str">
            <v>DICKY WAHYU HARIYANTO</v>
          </cell>
          <cell r="C36" t="str">
            <v>11-13</v>
          </cell>
          <cell r="D36">
            <v>70</v>
          </cell>
          <cell r="E36">
            <v>75</v>
          </cell>
          <cell r="F36">
            <v>50</v>
          </cell>
          <cell r="G36">
            <v>70</v>
          </cell>
          <cell r="H36">
            <v>75</v>
          </cell>
        </row>
        <row r="37">
          <cell r="A37">
            <v>1103130260</v>
          </cell>
          <cell r="B37" t="str">
            <v>NANDA MUHAMMAD FITZKI</v>
          </cell>
          <cell r="C37" t="str">
            <v>SANG PENCERAH</v>
          </cell>
          <cell r="D37">
            <v>32.5</v>
          </cell>
          <cell r="E37">
            <v>33.75</v>
          </cell>
          <cell r="F37">
            <v>25</v>
          </cell>
          <cell r="G37">
            <v>35</v>
          </cell>
          <cell r="H37">
            <v>37.5</v>
          </cell>
        </row>
        <row r="38">
          <cell r="A38">
            <v>1103130264</v>
          </cell>
          <cell r="B38" t="str">
            <v>NICHOLAS ERIK PERMANA</v>
          </cell>
          <cell r="C38" t="str">
            <v>DREAM TEAM</v>
          </cell>
          <cell r="D38">
            <v>75</v>
          </cell>
          <cell r="E38">
            <v>80</v>
          </cell>
          <cell r="F38">
            <v>80</v>
          </cell>
          <cell r="G38">
            <v>70</v>
          </cell>
          <cell r="H38">
            <v>75</v>
          </cell>
        </row>
        <row r="39">
          <cell r="A39">
            <v>1103130280</v>
          </cell>
          <cell r="B39" t="str">
            <v>TIFA ZULFA YASMIN</v>
          </cell>
          <cell r="C39" t="str">
            <v>SHIFT 07</v>
          </cell>
          <cell r="D39">
            <v>67.5</v>
          </cell>
          <cell r="E39">
            <v>70</v>
          </cell>
          <cell r="F39">
            <v>65</v>
          </cell>
          <cell r="G39">
            <v>70</v>
          </cell>
          <cell r="H39">
            <v>75</v>
          </cell>
        </row>
        <row r="40">
          <cell r="A40">
            <v>1103134358</v>
          </cell>
          <cell r="B40" t="str">
            <v>ANDI AHMAD IRFA</v>
          </cell>
          <cell r="C40" t="str">
            <v>CUMLAUDE</v>
          </cell>
          <cell r="D40">
            <v>75</v>
          </cell>
          <cell r="E40">
            <v>67.5</v>
          </cell>
          <cell r="F40">
            <v>85</v>
          </cell>
          <cell r="G40">
            <v>70</v>
          </cell>
          <cell r="H40">
            <v>75</v>
          </cell>
        </row>
        <row r="41">
          <cell r="A41">
            <v>1103134359</v>
          </cell>
          <cell r="B41" t="str">
            <v>MOCHAMAD ARIF HIDAYAT</v>
          </cell>
          <cell r="C41" t="str">
            <v>THE BOYS</v>
          </cell>
          <cell r="D41">
            <v>72.5</v>
          </cell>
          <cell r="E41">
            <v>65</v>
          </cell>
          <cell r="F41">
            <v>70</v>
          </cell>
          <cell r="G41">
            <v>70</v>
          </cell>
          <cell r="H41">
            <v>75</v>
          </cell>
        </row>
        <row r="42">
          <cell r="A42">
            <v>1103134361</v>
          </cell>
          <cell r="B42" t="str">
            <v>GALIH CITTA SURYA PRASETYA</v>
          </cell>
          <cell r="C42" t="str">
            <v>THE BOYS</v>
          </cell>
          <cell r="D42">
            <v>72.5</v>
          </cell>
          <cell r="E42">
            <v>65</v>
          </cell>
          <cell r="F42">
            <v>60</v>
          </cell>
          <cell r="G42">
            <v>70</v>
          </cell>
          <cell r="H42">
            <v>75</v>
          </cell>
        </row>
        <row r="43">
          <cell r="A43">
            <v>1103134393</v>
          </cell>
          <cell r="B43" t="str">
            <v>SETYONO DWI UTOMO</v>
          </cell>
          <cell r="C43" t="str">
            <v>DREAM TEAM</v>
          </cell>
          <cell r="D43">
            <v>75</v>
          </cell>
          <cell r="E43">
            <v>80</v>
          </cell>
          <cell r="F43">
            <v>70</v>
          </cell>
          <cell r="G43">
            <v>70</v>
          </cell>
          <cell r="H43">
            <v>75</v>
          </cell>
        </row>
        <row r="44">
          <cell r="A44">
            <v>1103134429</v>
          </cell>
          <cell r="B44" t="str">
            <v>ROVIANTY NUGRACIA</v>
          </cell>
          <cell r="C44" t="str">
            <v>CUMLAUDE</v>
          </cell>
          <cell r="D44">
            <v>75</v>
          </cell>
          <cell r="E44">
            <v>67.5</v>
          </cell>
          <cell r="F44">
            <v>55</v>
          </cell>
          <cell r="G44">
            <v>70</v>
          </cell>
          <cell r="H44">
            <v>75</v>
          </cell>
        </row>
        <row r="45">
          <cell r="A45">
            <v>1103134433</v>
          </cell>
          <cell r="B45" t="str">
            <v>ASSAD IMAM TAUFIQ</v>
          </cell>
          <cell r="C45" t="str">
            <v>DAUN MUDA</v>
          </cell>
          <cell r="D45">
            <v>75</v>
          </cell>
          <cell r="E45">
            <v>82.5</v>
          </cell>
          <cell r="F45">
            <v>65</v>
          </cell>
          <cell r="G45">
            <v>70</v>
          </cell>
          <cell r="H45">
            <v>75</v>
          </cell>
        </row>
        <row r="46">
          <cell r="A46">
            <v>1103134456</v>
          </cell>
          <cell r="B46" t="str">
            <v>SAKTI DEWANTORO</v>
          </cell>
          <cell r="C46" t="str">
            <v>RANDOM</v>
          </cell>
          <cell r="D46">
            <v>36.25</v>
          </cell>
          <cell r="E46">
            <v>31.25</v>
          </cell>
          <cell r="F46">
            <v>25</v>
          </cell>
          <cell r="G46">
            <v>35</v>
          </cell>
          <cell r="H46">
            <v>37.5</v>
          </cell>
        </row>
        <row r="47">
          <cell r="A47">
            <v>1103134457</v>
          </cell>
          <cell r="B47" t="str">
            <v>BIMO ARYSNA IMANULLAH</v>
          </cell>
          <cell r="C47" t="str">
            <v>DAUN MUDA</v>
          </cell>
          <cell r="D47">
            <v>75</v>
          </cell>
          <cell r="E47">
            <v>82.5</v>
          </cell>
          <cell r="F47">
            <v>60</v>
          </cell>
          <cell r="G47">
            <v>70</v>
          </cell>
          <cell r="H47">
            <v>75</v>
          </cell>
        </row>
        <row r="48">
          <cell r="A48">
            <v>1301158642</v>
          </cell>
          <cell r="B48" t="str">
            <v>I MADE WAHYU WIDIANA</v>
          </cell>
          <cell r="C48" t="str">
            <v>BUNGA</v>
          </cell>
          <cell r="D48">
            <v>72.5</v>
          </cell>
          <cell r="E48">
            <v>65</v>
          </cell>
          <cell r="F48">
            <v>50</v>
          </cell>
          <cell r="G48">
            <v>70</v>
          </cell>
          <cell r="H48">
            <v>75</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itpress.mit.edu/catalog/item/default.asp?ttype=2&amp;tid=9802" TargetMode="External"/><Relationship Id="rId2" Type="http://schemas.openxmlformats.org/officeDocument/2006/relationships/hyperlink" Target="http://www.papert.org/articles/EpistemologicalPluralism.html" TargetMode="External"/><Relationship Id="rId1" Type="http://schemas.openxmlformats.org/officeDocument/2006/relationships/hyperlink" Target="http://dx.doi.org/10.3102/0013189X018001032" TargetMode="External"/><Relationship Id="rId5" Type="http://schemas.openxmlformats.org/officeDocument/2006/relationships/printerSettings" Target="../printerSettings/printerSettings1.bin"/><Relationship Id="rId4" Type="http://schemas.openxmlformats.org/officeDocument/2006/relationships/hyperlink" Target="http://ocw.mit.edu/courses/media-arts-and-sciences/mas-714j-technologies-for-creative-learning-fall-200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13" zoomScale="85" zoomScaleNormal="85" workbookViewId="0">
      <selection activeCell="F20" sqref="F20:G20"/>
    </sheetView>
  </sheetViews>
  <sheetFormatPr defaultRowHeight="15" x14ac:dyDescent="0.25"/>
  <cols>
    <col min="3" max="3" width="6.140625" customWidth="1"/>
    <col min="5" max="5" width="11.42578125" customWidth="1"/>
    <col min="6" max="6" width="12.5703125" customWidth="1"/>
    <col min="9" max="9" width="3.85546875" customWidth="1"/>
    <col min="10" max="10" width="12.28515625" customWidth="1"/>
    <col min="11" max="11" width="14.140625" customWidth="1"/>
  </cols>
  <sheetData>
    <row r="1" spans="1:11" ht="54.75" customHeight="1" thickBot="1" x14ac:dyDescent="0.3">
      <c r="A1" s="188" t="s">
        <v>25</v>
      </c>
      <c r="B1" s="189"/>
      <c r="C1" s="189"/>
      <c r="D1" s="189"/>
      <c r="E1" s="189"/>
      <c r="F1" s="189"/>
      <c r="G1" s="189"/>
      <c r="H1" s="189"/>
      <c r="I1" s="189"/>
      <c r="J1" s="189"/>
      <c r="K1" s="189"/>
    </row>
    <row r="2" spans="1:11" ht="16.5" thickBot="1" x14ac:dyDescent="0.3">
      <c r="A2" s="161" t="s">
        <v>0</v>
      </c>
      <c r="B2" s="162"/>
      <c r="C2" s="1" t="s">
        <v>1</v>
      </c>
      <c r="D2" s="163" t="s">
        <v>184</v>
      </c>
      <c r="E2" s="163"/>
      <c r="F2" s="164"/>
      <c r="G2" s="161" t="s">
        <v>2</v>
      </c>
      <c r="H2" s="162"/>
      <c r="I2" s="2" t="s">
        <v>1</v>
      </c>
      <c r="J2" s="163" t="s">
        <v>185</v>
      </c>
      <c r="K2" s="164"/>
    </row>
    <row r="3" spans="1:11" ht="16.5" thickBot="1" x14ac:dyDescent="0.3">
      <c r="A3" s="161" t="s">
        <v>3</v>
      </c>
      <c r="B3" s="162"/>
      <c r="C3" s="3" t="s">
        <v>1</v>
      </c>
      <c r="D3" s="163" t="s">
        <v>186</v>
      </c>
      <c r="E3" s="163"/>
      <c r="F3" s="164"/>
      <c r="G3" s="161" t="s">
        <v>4</v>
      </c>
      <c r="H3" s="162"/>
      <c r="I3" s="4" t="s">
        <v>1</v>
      </c>
      <c r="J3" s="165">
        <v>3</v>
      </c>
      <c r="K3" s="166"/>
    </row>
    <row r="4" spans="1:11" ht="16.5" thickBot="1" x14ac:dyDescent="0.3">
      <c r="A4" s="161" t="s">
        <v>5</v>
      </c>
      <c r="B4" s="162"/>
      <c r="C4" s="3" t="s">
        <v>1</v>
      </c>
      <c r="D4" s="163" t="s">
        <v>187</v>
      </c>
      <c r="E4" s="163"/>
      <c r="F4" s="164"/>
      <c r="G4" s="161" t="s">
        <v>6</v>
      </c>
      <c r="H4" s="162"/>
      <c r="I4" s="4" t="s">
        <v>7</v>
      </c>
      <c r="J4" s="199" t="s">
        <v>8</v>
      </c>
      <c r="K4" s="200"/>
    </row>
    <row r="5" spans="1:11" ht="15.75" customHeight="1" thickBot="1" x14ac:dyDescent="0.3">
      <c r="A5" s="193" t="s">
        <v>22</v>
      </c>
      <c r="B5" s="194"/>
      <c r="C5" s="195" t="s">
        <v>23</v>
      </c>
      <c r="D5" s="195"/>
      <c r="E5" s="195"/>
      <c r="F5" s="195"/>
      <c r="G5" s="195"/>
      <c r="H5" s="195"/>
      <c r="I5" s="195"/>
      <c r="J5" s="195"/>
      <c r="K5" s="196"/>
    </row>
    <row r="6" spans="1:11" ht="15.6" customHeight="1" x14ac:dyDescent="0.25">
      <c r="A6" s="182"/>
      <c r="B6" s="184"/>
      <c r="C6" s="135" t="s">
        <v>141</v>
      </c>
      <c r="D6" s="176" t="s">
        <v>140</v>
      </c>
      <c r="E6" s="176"/>
      <c r="F6" s="176"/>
      <c r="G6" s="176"/>
      <c r="H6" s="176"/>
      <c r="I6" s="176"/>
      <c r="J6" s="176"/>
      <c r="K6" s="177"/>
    </row>
    <row r="7" spans="1:11" ht="15.75" customHeight="1" thickBot="1" x14ac:dyDescent="0.3">
      <c r="A7" s="182"/>
      <c r="B7" s="184"/>
      <c r="C7" s="136"/>
      <c r="D7" s="178"/>
      <c r="E7" s="178"/>
      <c r="F7" s="178"/>
      <c r="G7" s="178"/>
      <c r="H7" s="178"/>
      <c r="I7" s="178"/>
      <c r="J7" s="178"/>
      <c r="K7" s="179"/>
    </row>
    <row r="8" spans="1:11" ht="16.5" thickBot="1" x14ac:dyDescent="0.3">
      <c r="A8" s="182"/>
      <c r="B8" s="184"/>
      <c r="C8" s="197" t="s">
        <v>24</v>
      </c>
      <c r="D8" s="197"/>
      <c r="E8" s="197"/>
      <c r="F8" s="197"/>
      <c r="G8" s="197"/>
      <c r="H8" s="197"/>
      <c r="I8" s="197"/>
      <c r="J8" s="197"/>
      <c r="K8" s="198"/>
    </row>
    <row r="9" spans="1:11" ht="29.1" customHeight="1" x14ac:dyDescent="0.25">
      <c r="A9" s="182"/>
      <c r="B9" s="184"/>
      <c r="C9" s="134" t="s">
        <v>9</v>
      </c>
      <c r="D9" s="176" t="s">
        <v>142</v>
      </c>
      <c r="E9" s="176"/>
      <c r="F9" s="176"/>
      <c r="G9" s="176"/>
      <c r="H9" s="176"/>
      <c r="I9" s="176"/>
      <c r="J9" s="176"/>
      <c r="K9" s="177"/>
    </row>
    <row r="10" spans="1:11" ht="18.600000000000001" customHeight="1" x14ac:dyDescent="0.25">
      <c r="A10" s="182"/>
      <c r="B10" s="184"/>
      <c r="C10" s="137" t="s">
        <v>10</v>
      </c>
      <c r="D10" s="180" t="s">
        <v>143</v>
      </c>
      <c r="E10" s="180"/>
      <c r="F10" s="180"/>
      <c r="G10" s="180"/>
      <c r="H10" s="180"/>
      <c r="I10" s="180"/>
      <c r="J10" s="180"/>
      <c r="K10" s="181"/>
    </row>
    <row r="11" spans="1:11" ht="17.100000000000001" customHeight="1" thickBot="1" x14ac:dyDescent="0.3">
      <c r="A11" s="182"/>
      <c r="B11" s="184"/>
      <c r="C11" s="137" t="s">
        <v>11</v>
      </c>
      <c r="D11" s="178" t="s">
        <v>144</v>
      </c>
      <c r="E11" s="178"/>
      <c r="F11" s="178"/>
      <c r="G11" s="178"/>
      <c r="H11" s="178"/>
      <c r="I11" s="178"/>
      <c r="J11" s="178"/>
      <c r="K11" s="179"/>
    </row>
    <row r="12" spans="1:11" ht="83.45" customHeight="1" x14ac:dyDescent="0.25">
      <c r="A12" s="190" t="s">
        <v>14</v>
      </c>
      <c r="B12" s="191"/>
      <c r="C12" s="5" t="s">
        <v>1</v>
      </c>
      <c r="D12" s="191" t="s">
        <v>158</v>
      </c>
      <c r="E12" s="191"/>
      <c r="F12" s="191"/>
      <c r="G12" s="191"/>
      <c r="H12" s="191"/>
      <c r="I12" s="191"/>
      <c r="J12" s="191"/>
      <c r="K12" s="192"/>
    </row>
    <row r="13" spans="1:11" ht="15.75" customHeight="1" x14ac:dyDescent="0.25">
      <c r="A13" s="182"/>
      <c r="B13" s="183"/>
      <c r="C13" s="183"/>
      <c r="D13" s="183"/>
      <c r="E13" s="183"/>
      <c r="F13" s="183"/>
      <c r="G13" s="183"/>
      <c r="H13" s="183"/>
      <c r="I13" s="183"/>
      <c r="J13" s="183"/>
      <c r="K13" s="184"/>
    </row>
    <row r="14" spans="1:11" ht="15.75" thickBot="1" x14ac:dyDescent="0.3">
      <c r="A14" s="185"/>
      <c r="B14" s="186"/>
      <c r="C14" s="186"/>
      <c r="D14" s="186"/>
      <c r="E14" s="186"/>
      <c r="F14" s="186"/>
      <c r="G14" s="186"/>
      <c r="H14" s="186"/>
      <c r="I14" s="186"/>
      <c r="J14" s="186"/>
      <c r="K14" s="187"/>
    </row>
    <row r="15" spans="1:11" ht="60.75" thickBot="1" x14ac:dyDescent="0.3">
      <c r="A15" s="6" t="s">
        <v>15</v>
      </c>
      <c r="B15" s="167" t="s">
        <v>16</v>
      </c>
      <c r="C15" s="167"/>
      <c r="D15" s="167"/>
      <c r="E15" s="6" t="s">
        <v>17</v>
      </c>
      <c r="F15" s="168" t="s">
        <v>18</v>
      </c>
      <c r="G15" s="168"/>
      <c r="H15" s="169" t="s">
        <v>19</v>
      </c>
      <c r="I15" s="169"/>
      <c r="J15" s="169"/>
      <c r="K15" s="6" t="s">
        <v>20</v>
      </c>
    </row>
    <row r="16" spans="1:11" ht="75.95" customHeight="1" thickBot="1" x14ac:dyDescent="0.3">
      <c r="A16" s="7">
        <v>1</v>
      </c>
      <c r="B16" s="170" t="s">
        <v>157</v>
      </c>
      <c r="C16" s="170"/>
      <c r="D16" s="170"/>
      <c r="E16" s="140" t="s">
        <v>145</v>
      </c>
      <c r="F16" s="171" t="s">
        <v>163</v>
      </c>
      <c r="G16" s="171"/>
      <c r="H16" s="172" t="s">
        <v>169</v>
      </c>
      <c r="I16" s="173"/>
      <c r="J16" s="173"/>
      <c r="K16" s="8"/>
    </row>
    <row r="17" spans="1:11" ht="75.599999999999994" customHeight="1" thickBot="1" x14ac:dyDescent="0.3">
      <c r="A17" s="9">
        <v>2</v>
      </c>
      <c r="B17" s="170" t="s">
        <v>157</v>
      </c>
      <c r="C17" s="170"/>
      <c r="D17" s="170"/>
      <c r="E17" s="141" t="s">
        <v>146</v>
      </c>
      <c r="F17" s="174" t="s">
        <v>162</v>
      </c>
      <c r="G17" s="175"/>
      <c r="H17" s="172" t="s">
        <v>164</v>
      </c>
      <c r="I17" s="173"/>
      <c r="J17" s="173"/>
      <c r="K17" s="146">
        <v>0.05</v>
      </c>
    </row>
    <row r="18" spans="1:11" ht="77.099999999999994" customHeight="1" thickBot="1" x14ac:dyDescent="0.3">
      <c r="A18" s="7">
        <v>3</v>
      </c>
      <c r="B18" s="170" t="s">
        <v>157</v>
      </c>
      <c r="C18" s="170"/>
      <c r="D18" s="170"/>
      <c r="E18" s="142" t="s">
        <v>147</v>
      </c>
      <c r="F18" s="174" t="s">
        <v>162</v>
      </c>
      <c r="G18" s="175"/>
      <c r="H18" s="172" t="s">
        <v>164</v>
      </c>
      <c r="I18" s="173"/>
      <c r="J18" s="173"/>
      <c r="K18" s="146">
        <v>0.05</v>
      </c>
    </row>
    <row r="19" spans="1:11" ht="85.5" customHeight="1" thickBot="1" x14ac:dyDescent="0.3">
      <c r="A19" s="9">
        <v>4</v>
      </c>
      <c r="B19" s="170" t="s">
        <v>159</v>
      </c>
      <c r="C19" s="170"/>
      <c r="D19" s="170"/>
      <c r="E19" s="141" t="s">
        <v>148</v>
      </c>
      <c r="F19" s="174" t="s">
        <v>162</v>
      </c>
      <c r="G19" s="175"/>
      <c r="H19" s="172" t="s">
        <v>164</v>
      </c>
      <c r="I19" s="173"/>
      <c r="J19" s="173"/>
      <c r="K19" s="146">
        <v>0.05</v>
      </c>
    </row>
    <row r="20" spans="1:11" ht="75" customHeight="1" thickBot="1" x14ac:dyDescent="0.3">
      <c r="A20" s="7">
        <v>5</v>
      </c>
      <c r="B20" s="170" t="s">
        <v>157</v>
      </c>
      <c r="C20" s="170"/>
      <c r="D20" s="170"/>
      <c r="E20" s="142" t="s">
        <v>149</v>
      </c>
      <c r="F20" s="174" t="s">
        <v>162</v>
      </c>
      <c r="G20" s="175"/>
      <c r="H20" s="172" t="s">
        <v>164</v>
      </c>
      <c r="I20" s="173"/>
      <c r="J20" s="173"/>
      <c r="K20" s="146">
        <v>0.05</v>
      </c>
    </row>
    <row r="21" spans="1:11" ht="44.1" customHeight="1" thickBot="1" x14ac:dyDescent="0.3">
      <c r="A21" s="9">
        <v>6</v>
      </c>
      <c r="B21" s="170" t="s">
        <v>157</v>
      </c>
      <c r="C21" s="170"/>
      <c r="D21" s="170"/>
      <c r="E21" s="141" t="s">
        <v>150</v>
      </c>
      <c r="F21" s="174" t="s">
        <v>162</v>
      </c>
      <c r="G21" s="175"/>
      <c r="H21" s="172" t="s">
        <v>164</v>
      </c>
      <c r="I21" s="173"/>
      <c r="J21" s="173"/>
      <c r="K21" s="146">
        <v>0.05</v>
      </c>
    </row>
    <row r="22" spans="1:11" ht="76.5" customHeight="1" thickBot="1" x14ac:dyDescent="0.3">
      <c r="A22" s="7">
        <v>7</v>
      </c>
      <c r="B22" s="170" t="s">
        <v>159</v>
      </c>
      <c r="C22" s="170"/>
      <c r="D22" s="170"/>
      <c r="E22" s="142" t="s">
        <v>151</v>
      </c>
      <c r="F22" s="174" t="s">
        <v>162</v>
      </c>
      <c r="G22" s="175"/>
      <c r="H22" s="172" t="s">
        <v>164</v>
      </c>
      <c r="I22" s="173"/>
      <c r="J22" s="173"/>
      <c r="K22" s="146">
        <v>0.05</v>
      </c>
    </row>
    <row r="23" spans="1:11" ht="75.599999999999994" customHeight="1" thickBot="1" x14ac:dyDescent="0.3">
      <c r="A23" s="9">
        <v>8</v>
      </c>
      <c r="B23" s="214" t="s">
        <v>161</v>
      </c>
      <c r="C23" s="214"/>
      <c r="D23" s="214"/>
      <c r="E23" s="143" t="s">
        <v>152</v>
      </c>
      <c r="F23" s="174" t="s">
        <v>153</v>
      </c>
      <c r="G23" s="175"/>
      <c r="H23" s="215" t="s">
        <v>165</v>
      </c>
      <c r="I23" s="216"/>
      <c r="J23" s="216"/>
      <c r="K23" s="147">
        <v>0.2</v>
      </c>
    </row>
    <row r="24" spans="1:11" ht="78.599999999999994" customHeight="1" thickBot="1" x14ac:dyDescent="0.3">
      <c r="A24" s="7">
        <v>9</v>
      </c>
      <c r="B24" s="170" t="s">
        <v>159</v>
      </c>
      <c r="C24" s="170"/>
      <c r="D24" s="170"/>
      <c r="E24" s="144" t="s">
        <v>154</v>
      </c>
      <c r="F24" s="174" t="s">
        <v>162</v>
      </c>
      <c r="G24" s="175"/>
      <c r="H24" s="172" t="s">
        <v>164</v>
      </c>
      <c r="I24" s="173"/>
      <c r="J24" s="173"/>
      <c r="K24" s="146">
        <v>0.05</v>
      </c>
    </row>
    <row r="25" spans="1:11" ht="80.099999999999994" customHeight="1" thickBot="1" x14ac:dyDescent="0.3">
      <c r="A25" s="9">
        <v>10</v>
      </c>
      <c r="B25" s="170" t="s">
        <v>159</v>
      </c>
      <c r="C25" s="170"/>
      <c r="D25" s="170"/>
      <c r="E25" s="141" t="s">
        <v>155</v>
      </c>
      <c r="F25" s="174" t="s">
        <v>162</v>
      </c>
      <c r="G25" s="175"/>
      <c r="H25" s="172" t="s">
        <v>164</v>
      </c>
      <c r="I25" s="173"/>
      <c r="J25" s="173"/>
      <c r="K25" s="146">
        <v>0.05</v>
      </c>
    </row>
    <row r="26" spans="1:11" ht="81.599999999999994" customHeight="1" thickBot="1" x14ac:dyDescent="0.3">
      <c r="A26" s="7">
        <v>11</v>
      </c>
      <c r="B26" s="170" t="s">
        <v>159</v>
      </c>
      <c r="C26" s="170"/>
      <c r="D26" s="170"/>
      <c r="E26" s="142" t="s">
        <v>156</v>
      </c>
      <c r="F26" s="174" t="s">
        <v>162</v>
      </c>
      <c r="G26" s="175"/>
      <c r="H26" s="172" t="s">
        <v>164</v>
      </c>
      <c r="I26" s="173"/>
      <c r="J26" s="173"/>
      <c r="K26" s="146">
        <v>0.05</v>
      </c>
    </row>
    <row r="27" spans="1:11" ht="44.1" customHeight="1" thickBot="1" x14ac:dyDescent="0.3">
      <c r="A27" s="9">
        <v>12</v>
      </c>
      <c r="B27" s="211" t="s">
        <v>160</v>
      </c>
      <c r="C27" s="205"/>
      <c r="D27" s="206"/>
      <c r="E27" s="201" t="s">
        <v>168</v>
      </c>
      <c r="F27" s="204" t="s">
        <v>167</v>
      </c>
      <c r="G27" s="204"/>
      <c r="H27" s="205" t="s">
        <v>166</v>
      </c>
      <c r="I27" s="205"/>
      <c r="J27" s="206"/>
      <c r="K27" s="145">
        <v>0.35</v>
      </c>
    </row>
    <row r="28" spans="1:11" ht="58.5" customHeight="1" thickBot="1" x14ac:dyDescent="0.3">
      <c r="A28" s="7">
        <v>13</v>
      </c>
      <c r="B28" s="212"/>
      <c r="C28" s="207"/>
      <c r="D28" s="208"/>
      <c r="E28" s="202"/>
      <c r="F28" s="204"/>
      <c r="G28" s="204"/>
      <c r="H28" s="207"/>
      <c r="I28" s="207"/>
      <c r="J28" s="208"/>
      <c r="K28" s="138"/>
    </row>
    <row r="29" spans="1:11" ht="16.5" thickBot="1" x14ac:dyDescent="0.3">
      <c r="A29" s="7">
        <v>14</v>
      </c>
      <c r="B29" s="213"/>
      <c r="C29" s="209"/>
      <c r="D29" s="210"/>
      <c r="E29" s="203"/>
      <c r="F29" s="204"/>
      <c r="G29" s="204"/>
      <c r="H29" s="209"/>
      <c r="I29" s="209"/>
      <c r="J29" s="210"/>
      <c r="K29" s="139"/>
    </row>
    <row r="30" spans="1:11" ht="81" customHeight="1" x14ac:dyDescent="0.25">
      <c r="A30" s="10" t="s">
        <v>21</v>
      </c>
      <c r="B30" s="10" t="s">
        <v>1</v>
      </c>
      <c r="C30" s="148" t="s">
        <v>170</v>
      </c>
    </row>
    <row r="31" spans="1:11" x14ac:dyDescent="0.25">
      <c r="A31" s="11"/>
      <c r="C31" s="148" t="s">
        <v>171</v>
      </c>
    </row>
    <row r="32" spans="1:11" x14ac:dyDescent="0.25">
      <c r="A32" s="11"/>
      <c r="C32" s="148" t="s">
        <v>172</v>
      </c>
    </row>
    <row r="33" spans="1:3" x14ac:dyDescent="0.25">
      <c r="A33" s="11"/>
      <c r="C33" s="148" t="s">
        <v>173</v>
      </c>
    </row>
    <row r="34" spans="1:3" x14ac:dyDescent="0.25">
      <c r="A34" s="11"/>
      <c r="C34" s="148" t="s">
        <v>174</v>
      </c>
    </row>
    <row r="35" spans="1:3" x14ac:dyDescent="0.25">
      <c r="C35" s="149" t="s">
        <v>175</v>
      </c>
    </row>
    <row r="36" spans="1:3" x14ac:dyDescent="0.25">
      <c r="C36" s="148" t="s">
        <v>176</v>
      </c>
    </row>
    <row r="37" spans="1:3" x14ac:dyDescent="0.25">
      <c r="C37" s="149" t="s">
        <v>177</v>
      </c>
    </row>
    <row r="38" spans="1:3" x14ac:dyDescent="0.25">
      <c r="C38" s="150" t="s">
        <v>178</v>
      </c>
    </row>
    <row r="39" spans="1:3" x14ac:dyDescent="0.25">
      <c r="C39" s="148" t="s">
        <v>179</v>
      </c>
    </row>
    <row r="40" spans="1:3" x14ac:dyDescent="0.25">
      <c r="C40" s="149" t="s">
        <v>180</v>
      </c>
    </row>
    <row r="41" spans="1:3" x14ac:dyDescent="0.25">
      <c r="C41" s="151"/>
    </row>
    <row r="42" spans="1:3" x14ac:dyDescent="0.25">
      <c r="C42" s="151" t="s">
        <v>181</v>
      </c>
    </row>
    <row r="43" spans="1:3" x14ac:dyDescent="0.25">
      <c r="C43" s="151" t="s">
        <v>182</v>
      </c>
    </row>
    <row r="44" spans="1:3" x14ac:dyDescent="0.25">
      <c r="C44" s="152" t="s">
        <v>183</v>
      </c>
    </row>
  </sheetData>
  <mergeCells count="63">
    <mergeCell ref="D11:K11"/>
    <mergeCell ref="E27:E29"/>
    <mergeCell ref="F27:G29"/>
    <mergeCell ref="H27:J29"/>
    <mergeCell ref="B27:D29"/>
    <mergeCell ref="B25:D25"/>
    <mergeCell ref="F25:G25"/>
    <mergeCell ref="H25:J25"/>
    <mergeCell ref="B26:D26"/>
    <mergeCell ref="F26:G26"/>
    <mergeCell ref="H26:J26"/>
    <mergeCell ref="B23:D23"/>
    <mergeCell ref="F23:G23"/>
    <mergeCell ref="H23:J23"/>
    <mergeCell ref="B24:D24"/>
    <mergeCell ref="F24:G24"/>
    <mergeCell ref="D6:K7"/>
    <mergeCell ref="D9:K9"/>
    <mergeCell ref="D10:K10"/>
    <mergeCell ref="A13:K14"/>
    <mergeCell ref="A1:K1"/>
    <mergeCell ref="A12:B12"/>
    <mergeCell ref="D12:K12"/>
    <mergeCell ref="A5:B11"/>
    <mergeCell ref="C5:K5"/>
    <mergeCell ref="C8:K8"/>
    <mergeCell ref="A4:B4"/>
    <mergeCell ref="D4:F4"/>
    <mergeCell ref="G4:H4"/>
    <mergeCell ref="J4:K4"/>
    <mergeCell ref="A2:B2"/>
    <mergeCell ref="D2:F2"/>
    <mergeCell ref="H24:J24"/>
    <mergeCell ref="B21:D21"/>
    <mergeCell ref="F21:G21"/>
    <mergeCell ref="H21:J21"/>
    <mergeCell ref="B22:D22"/>
    <mergeCell ref="F22:G22"/>
    <mergeCell ref="H22:J22"/>
    <mergeCell ref="B19:D19"/>
    <mergeCell ref="F19:G19"/>
    <mergeCell ref="H19:J19"/>
    <mergeCell ref="B20:D20"/>
    <mergeCell ref="F20:G20"/>
    <mergeCell ref="H20:J20"/>
    <mergeCell ref="B17:D17"/>
    <mergeCell ref="F17:G17"/>
    <mergeCell ref="H17:J17"/>
    <mergeCell ref="B18:D18"/>
    <mergeCell ref="F18:G18"/>
    <mergeCell ref="H18:J18"/>
    <mergeCell ref="B15:D15"/>
    <mergeCell ref="F15:G15"/>
    <mergeCell ref="H15:J15"/>
    <mergeCell ref="B16:D16"/>
    <mergeCell ref="F16:G16"/>
    <mergeCell ref="H16:J16"/>
    <mergeCell ref="G2:H2"/>
    <mergeCell ref="J2:K2"/>
    <mergeCell ref="A3:B3"/>
    <mergeCell ref="D3:F3"/>
    <mergeCell ref="G3:H3"/>
    <mergeCell ref="J3:K3"/>
  </mergeCells>
  <hyperlinks>
    <hyperlink ref="C35" r:id="rId1" display="http://dx.doi.org/10.3102/0013189X018001032"/>
    <hyperlink ref="C37" r:id="rId2" display="http://www.papert.org/articles/EpistemologicalPluralism.html"/>
    <hyperlink ref="C40" r:id="rId3" display="http://mitpress.mit.edu/catalog/item/default.asp?ttype=2&amp;tid=9802"/>
    <hyperlink ref="C44" r:id="rId4" display="http://ocw.mit.edu/courses/media-arts-and-sciences/mas-714j-technologies-for-creative-learning-fall-2009/"/>
  </hyperlinks>
  <pageMargins left="0.7" right="0.7" top="0.75" bottom="0.75" header="0.3" footer="0.3"/>
  <pageSetup paperSize="9" orientation="portrait" horizontalDpi="360" verticalDpi="36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85" zoomScaleNormal="85" workbookViewId="0">
      <selection activeCell="B7" sqref="B7:B9"/>
    </sheetView>
  </sheetViews>
  <sheetFormatPr defaultRowHeight="15" x14ac:dyDescent="0.25"/>
  <cols>
    <col min="1" max="1" width="34.28515625" customWidth="1"/>
    <col min="2" max="6" width="21.5703125" customWidth="1"/>
    <col min="8" max="8" width="21.7109375" customWidth="1"/>
    <col min="9" max="9" width="21.5703125" customWidth="1"/>
    <col min="10" max="10" width="17.85546875" customWidth="1"/>
    <col min="11" max="11" width="11.28515625" bestFit="1" customWidth="1"/>
    <col min="12" max="12" width="13.140625" bestFit="1" customWidth="1"/>
  </cols>
  <sheetData>
    <row r="1" spans="1:14" s="13" customFormat="1" x14ac:dyDescent="0.25">
      <c r="A1" s="13" t="s">
        <v>26</v>
      </c>
      <c r="B1" s="15" t="s">
        <v>1</v>
      </c>
      <c r="H1" s="14"/>
      <c r="I1" s="14"/>
      <c r="J1" s="14"/>
      <c r="K1" s="14"/>
      <c r="L1" s="14"/>
      <c r="M1" s="14"/>
      <c r="N1" s="14"/>
    </row>
    <row r="2" spans="1:14" s="13" customFormat="1" x14ac:dyDescent="0.25">
      <c r="A2" s="13" t="s">
        <v>27</v>
      </c>
      <c r="B2" s="15" t="s">
        <v>7</v>
      </c>
      <c r="H2" s="14"/>
      <c r="I2" s="14"/>
      <c r="J2" s="14"/>
      <c r="K2" s="14"/>
      <c r="L2" s="14"/>
      <c r="M2" s="14"/>
      <c r="N2" s="14"/>
    </row>
    <row r="3" spans="1:14" x14ac:dyDescent="0.25">
      <c r="A3" s="220" t="s">
        <v>28</v>
      </c>
      <c r="B3" s="16"/>
      <c r="C3" s="222" t="s">
        <v>29</v>
      </c>
      <c r="D3" s="222"/>
      <c r="E3" s="222"/>
      <c r="F3" s="222"/>
      <c r="H3" s="21"/>
      <c r="I3" s="21"/>
      <c r="J3" s="22"/>
      <c r="K3" s="22"/>
      <c r="L3" s="21"/>
      <c r="M3" s="12"/>
      <c r="N3" s="12"/>
    </row>
    <row r="4" spans="1:14" x14ac:dyDescent="0.25">
      <c r="A4" s="220"/>
      <c r="B4" s="16" t="s">
        <v>30</v>
      </c>
      <c r="C4" s="17" t="s">
        <v>31</v>
      </c>
      <c r="D4" s="17" t="s">
        <v>32</v>
      </c>
      <c r="E4" s="17" t="s">
        <v>33</v>
      </c>
      <c r="F4" s="17" t="s">
        <v>34</v>
      </c>
      <c r="H4" s="23"/>
      <c r="I4" s="12"/>
      <c r="J4" s="12"/>
      <c r="K4" s="12"/>
      <c r="L4" s="23"/>
      <c r="M4" s="12"/>
      <c r="N4" s="12"/>
    </row>
    <row r="5" spans="1:14" x14ac:dyDescent="0.25">
      <c r="A5" s="220"/>
      <c r="B5" s="16" t="s">
        <v>35</v>
      </c>
      <c r="C5" s="17" t="s">
        <v>36</v>
      </c>
      <c r="D5" s="17" t="s">
        <v>37</v>
      </c>
      <c r="E5" s="17" t="s">
        <v>38</v>
      </c>
      <c r="F5" s="17" t="s">
        <v>39</v>
      </c>
      <c r="H5" s="23"/>
      <c r="I5" s="12"/>
      <c r="J5" s="12"/>
      <c r="K5" s="12"/>
      <c r="L5" s="24"/>
      <c r="M5" s="12"/>
      <c r="N5" s="12"/>
    </row>
    <row r="6" spans="1:14" x14ac:dyDescent="0.25">
      <c r="A6" s="221"/>
      <c r="B6" s="153" t="s">
        <v>40</v>
      </c>
      <c r="C6" s="154" t="s">
        <v>41</v>
      </c>
      <c r="D6" s="154" t="s">
        <v>42</v>
      </c>
      <c r="E6" s="154" t="s">
        <v>43</v>
      </c>
      <c r="F6" s="154" t="s">
        <v>44</v>
      </c>
      <c r="H6" s="23"/>
      <c r="I6" s="12"/>
      <c r="J6" s="12"/>
      <c r="K6" s="12"/>
      <c r="L6" s="24"/>
      <c r="M6" s="12"/>
      <c r="N6" s="12"/>
    </row>
    <row r="7" spans="1:14" ht="135.6" customHeight="1" x14ac:dyDescent="0.25">
      <c r="A7" s="223" t="s">
        <v>188</v>
      </c>
      <c r="B7" s="231" t="s">
        <v>191</v>
      </c>
      <c r="C7" s="234" t="s">
        <v>193</v>
      </c>
      <c r="D7" s="234" t="s">
        <v>192</v>
      </c>
      <c r="E7" s="234" t="s">
        <v>194</v>
      </c>
      <c r="F7" s="234" t="s">
        <v>195</v>
      </c>
      <c r="H7" s="23"/>
      <c r="I7" s="12"/>
      <c r="J7" s="12"/>
      <c r="K7" s="12"/>
      <c r="L7" s="24"/>
      <c r="M7" s="12"/>
      <c r="N7" s="12"/>
    </row>
    <row r="8" spans="1:14" x14ac:dyDescent="0.25">
      <c r="A8" s="224"/>
      <c r="B8" s="232"/>
      <c r="C8" s="235"/>
      <c r="D8" s="235"/>
      <c r="E8" s="235"/>
      <c r="F8" s="235"/>
      <c r="H8" s="23"/>
      <c r="I8" s="12"/>
      <c r="J8" s="12"/>
      <c r="K8" s="12"/>
      <c r="L8" s="24"/>
      <c r="M8" s="12"/>
      <c r="N8" s="12"/>
    </row>
    <row r="9" spans="1:14" x14ac:dyDescent="0.25">
      <c r="A9" s="225"/>
      <c r="B9" s="233"/>
      <c r="C9" s="236"/>
      <c r="D9" s="236"/>
      <c r="E9" s="236"/>
      <c r="F9" s="236"/>
      <c r="H9" s="23"/>
      <c r="I9" s="12"/>
      <c r="J9" s="12"/>
      <c r="K9" s="12"/>
      <c r="L9" s="23"/>
      <c r="M9" s="12"/>
      <c r="N9" s="12"/>
    </row>
    <row r="10" spans="1:14" ht="118.5" customHeight="1" x14ac:dyDescent="0.25">
      <c r="A10" s="226" t="s">
        <v>189</v>
      </c>
      <c r="B10" s="231" t="s">
        <v>196</v>
      </c>
      <c r="C10" s="234" t="s">
        <v>200</v>
      </c>
      <c r="D10" s="234" t="s">
        <v>201</v>
      </c>
      <c r="E10" s="234" t="s">
        <v>197</v>
      </c>
      <c r="F10" s="234" t="s">
        <v>198</v>
      </c>
      <c r="H10" s="23"/>
      <c r="I10" s="12"/>
      <c r="J10" s="12"/>
      <c r="K10" s="12"/>
      <c r="L10" s="23"/>
      <c r="M10" s="12"/>
      <c r="N10" s="12"/>
    </row>
    <row r="11" spans="1:14" x14ac:dyDescent="0.25">
      <c r="A11" s="227"/>
      <c r="B11" s="235"/>
      <c r="C11" s="235"/>
      <c r="D11" s="235"/>
      <c r="E11" s="235"/>
      <c r="F11" s="235"/>
      <c r="H11" s="12"/>
      <c r="I11" s="12"/>
      <c r="J11" s="12"/>
      <c r="K11" s="12"/>
      <c r="L11" s="12"/>
      <c r="M11" s="12"/>
      <c r="N11" s="12"/>
    </row>
    <row r="12" spans="1:14" x14ac:dyDescent="0.25">
      <c r="A12" s="227"/>
      <c r="B12" s="235"/>
      <c r="C12" s="235"/>
      <c r="D12" s="235"/>
      <c r="E12" s="235"/>
      <c r="F12" s="235"/>
      <c r="H12" s="14"/>
      <c r="I12" s="12"/>
      <c r="J12" s="12"/>
      <c r="K12" s="12"/>
      <c r="L12" s="12"/>
      <c r="M12" s="12"/>
      <c r="N12" s="12"/>
    </row>
    <row r="13" spans="1:14" x14ac:dyDescent="0.25">
      <c r="A13" s="228"/>
      <c r="B13" s="236"/>
      <c r="C13" s="236"/>
      <c r="D13" s="236"/>
      <c r="E13" s="236"/>
      <c r="F13" s="236"/>
      <c r="H13" s="12"/>
      <c r="I13" s="12"/>
      <c r="J13" s="12"/>
      <c r="K13" s="12"/>
      <c r="L13" s="12"/>
      <c r="M13" s="12"/>
      <c r="N13" s="12"/>
    </row>
    <row r="14" spans="1:14" ht="66.95" customHeight="1" x14ac:dyDescent="0.25">
      <c r="A14" s="226" t="s">
        <v>190</v>
      </c>
      <c r="B14" s="231" t="s">
        <v>199</v>
      </c>
      <c r="C14" s="234" t="s">
        <v>202</v>
      </c>
      <c r="D14" s="234" t="s">
        <v>203</v>
      </c>
      <c r="E14" s="234" t="s">
        <v>204</v>
      </c>
      <c r="F14" s="234" t="s">
        <v>205</v>
      </c>
      <c r="H14" s="21"/>
      <c r="I14" s="22"/>
      <c r="J14" s="22"/>
      <c r="K14" s="22"/>
      <c r="L14" s="22"/>
      <c r="M14" s="22"/>
      <c r="N14" s="12"/>
    </row>
    <row r="15" spans="1:14" ht="15" customHeight="1" x14ac:dyDescent="0.25">
      <c r="A15" s="227"/>
      <c r="B15" s="235"/>
      <c r="C15" s="235"/>
      <c r="D15" s="235"/>
      <c r="E15" s="235"/>
      <c r="F15" s="235"/>
      <c r="H15" s="25"/>
      <c r="I15" s="26"/>
      <c r="J15" s="26"/>
      <c r="K15" s="26"/>
      <c r="L15" s="26"/>
      <c r="M15" s="26"/>
      <c r="N15" s="12"/>
    </row>
    <row r="16" spans="1:14" ht="15.75" customHeight="1" x14ac:dyDescent="0.25">
      <c r="A16" s="227"/>
      <c r="B16" s="235"/>
      <c r="C16" s="235"/>
      <c r="D16" s="235"/>
      <c r="E16" s="235"/>
      <c r="F16" s="235"/>
      <c r="H16" s="12"/>
      <c r="I16" s="26"/>
      <c r="J16" s="26"/>
      <c r="K16" s="27"/>
      <c r="L16" s="27"/>
      <c r="M16" s="27"/>
      <c r="N16" s="12"/>
    </row>
    <row r="17" spans="1:7" x14ac:dyDescent="0.25">
      <c r="A17" s="227"/>
      <c r="B17" s="236"/>
      <c r="C17" s="236"/>
      <c r="D17" s="236"/>
      <c r="E17" s="236"/>
      <c r="F17" s="236"/>
    </row>
    <row r="19" spans="1:7" x14ac:dyDescent="0.25">
      <c r="A19" s="13" t="s">
        <v>76</v>
      </c>
      <c r="B19" s="13"/>
      <c r="C19" s="13"/>
      <c r="D19" s="13"/>
      <c r="E19" s="13"/>
      <c r="F19" s="13"/>
      <c r="G19" s="13"/>
    </row>
    <row r="20" spans="1:7" x14ac:dyDescent="0.25">
      <c r="A20" s="13"/>
      <c r="B20" s="13"/>
      <c r="C20" s="13"/>
      <c r="D20" s="13"/>
      <c r="E20" s="13"/>
      <c r="F20" s="13"/>
      <c r="G20" s="13"/>
    </row>
    <row r="21" spans="1:7" x14ac:dyDescent="0.25">
      <c r="A21" s="17" t="s">
        <v>45</v>
      </c>
      <c r="B21" s="17" t="s">
        <v>46</v>
      </c>
      <c r="C21" s="229" t="s">
        <v>47</v>
      </c>
      <c r="D21" s="229"/>
      <c r="E21" s="17" t="s">
        <v>48</v>
      </c>
    </row>
    <row r="22" spans="1:7" x14ac:dyDescent="0.25">
      <c r="A22" s="18" t="s">
        <v>49</v>
      </c>
      <c r="B22" s="19" t="s">
        <v>50</v>
      </c>
      <c r="C22" s="19" t="s">
        <v>51</v>
      </c>
      <c r="D22" s="19" t="s">
        <v>52</v>
      </c>
      <c r="E22" s="18" t="s">
        <v>34</v>
      </c>
    </row>
    <row r="23" spans="1:7" x14ac:dyDescent="0.25">
      <c r="A23" s="18" t="s">
        <v>53</v>
      </c>
      <c r="B23" s="19" t="s">
        <v>54</v>
      </c>
      <c r="C23" s="19" t="s">
        <v>55</v>
      </c>
      <c r="D23" s="19" t="s">
        <v>56</v>
      </c>
      <c r="E23" s="230" t="s">
        <v>33</v>
      </c>
    </row>
    <row r="24" spans="1:7" x14ac:dyDescent="0.25">
      <c r="A24" s="18" t="s">
        <v>57</v>
      </c>
      <c r="B24" s="19" t="s">
        <v>58</v>
      </c>
      <c r="C24" s="19" t="s">
        <v>59</v>
      </c>
      <c r="D24" s="19" t="s">
        <v>60</v>
      </c>
      <c r="E24" s="230"/>
    </row>
    <row r="25" spans="1:7" x14ac:dyDescent="0.25">
      <c r="A25" s="18" t="s">
        <v>61</v>
      </c>
      <c r="B25" s="19" t="s">
        <v>62</v>
      </c>
      <c r="C25" s="19" t="s">
        <v>63</v>
      </c>
      <c r="D25" s="19" t="s">
        <v>64</v>
      </c>
      <c r="E25" s="230" t="s">
        <v>32</v>
      </c>
    </row>
    <row r="26" spans="1:7" x14ac:dyDescent="0.25">
      <c r="A26" s="18" t="s">
        <v>65</v>
      </c>
      <c r="B26" s="19" t="s">
        <v>66</v>
      </c>
      <c r="C26" s="19" t="s">
        <v>67</v>
      </c>
      <c r="D26" s="19" t="s">
        <v>68</v>
      </c>
      <c r="E26" s="230"/>
    </row>
    <row r="27" spans="1:7" x14ac:dyDescent="0.25">
      <c r="A27" s="18" t="s">
        <v>69</v>
      </c>
      <c r="B27" s="19" t="s">
        <v>41</v>
      </c>
      <c r="C27" s="19" t="s">
        <v>70</v>
      </c>
      <c r="D27" s="19" t="s">
        <v>71</v>
      </c>
      <c r="E27" s="18" t="s">
        <v>31</v>
      </c>
    </row>
    <row r="28" spans="1:7" x14ac:dyDescent="0.25">
      <c r="A28" s="18" t="s">
        <v>72</v>
      </c>
      <c r="B28" s="19" t="s">
        <v>73</v>
      </c>
      <c r="C28" s="19" t="s">
        <v>74</v>
      </c>
      <c r="D28" s="19" t="s">
        <v>75</v>
      </c>
      <c r="E28" s="18" t="s">
        <v>30</v>
      </c>
    </row>
    <row r="30" spans="1:7" x14ac:dyDescent="0.25">
      <c r="A30" s="13" t="s">
        <v>77</v>
      </c>
    </row>
    <row r="32" spans="1:7" x14ac:dyDescent="0.25">
      <c r="A32" s="17" t="s">
        <v>78</v>
      </c>
      <c r="B32" s="229" t="s">
        <v>79</v>
      </c>
      <c r="C32" s="229"/>
      <c r="D32" s="229" t="s">
        <v>80</v>
      </c>
      <c r="E32" s="229"/>
      <c r="F32" s="229"/>
    </row>
    <row r="33" spans="1:6" x14ac:dyDescent="0.25">
      <c r="A33" s="20" t="s">
        <v>30</v>
      </c>
      <c r="B33" s="217" t="s">
        <v>81</v>
      </c>
      <c r="C33" s="218"/>
      <c r="D33" s="217" t="s">
        <v>82</v>
      </c>
      <c r="E33" s="219"/>
      <c r="F33" s="218"/>
    </row>
    <row r="34" spans="1:6" x14ac:dyDescent="0.25">
      <c r="A34" s="19" t="s">
        <v>31</v>
      </c>
      <c r="B34" s="217" t="s">
        <v>83</v>
      </c>
      <c r="C34" s="218"/>
      <c r="D34" s="240" t="s">
        <v>84</v>
      </c>
      <c r="E34" s="241"/>
      <c r="F34" s="242"/>
    </row>
    <row r="35" spans="1:6" x14ac:dyDescent="0.25">
      <c r="A35" s="19" t="s">
        <v>32</v>
      </c>
      <c r="B35" s="217" t="s">
        <v>85</v>
      </c>
      <c r="C35" s="218"/>
      <c r="D35" s="237" t="s">
        <v>86</v>
      </c>
      <c r="E35" s="238"/>
      <c r="F35" s="239"/>
    </row>
    <row r="36" spans="1:6" x14ac:dyDescent="0.25">
      <c r="A36" s="19" t="s">
        <v>87</v>
      </c>
      <c r="B36" s="217" t="s">
        <v>88</v>
      </c>
      <c r="C36" s="218"/>
      <c r="D36" s="237" t="s">
        <v>89</v>
      </c>
      <c r="E36" s="238"/>
      <c r="F36" s="239"/>
    </row>
    <row r="37" spans="1:6" x14ac:dyDescent="0.25">
      <c r="A37" s="19" t="s">
        <v>34</v>
      </c>
      <c r="B37" s="217" t="s">
        <v>90</v>
      </c>
      <c r="C37" s="218"/>
      <c r="D37" s="237" t="s">
        <v>91</v>
      </c>
      <c r="E37" s="238"/>
      <c r="F37" s="239"/>
    </row>
  </sheetData>
  <mergeCells count="35">
    <mergeCell ref="A14:A17"/>
    <mergeCell ref="B14:B17"/>
    <mergeCell ref="C14:C17"/>
    <mergeCell ref="D14:D17"/>
    <mergeCell ref="E14:E17"/>
    <mergeCell ref="F7:F9"/>
    <mergeCell ref="B10:B13"/>
    <mergeCell ref="C10:C13"/>
    <mergeCell ref="D10:D13"/>
    <mergeCell ref="E10:E13"/>
    <mergeCell ref="F10:F13"/>
    <mergeCell ref="B37:C37"/>
    <mergeCell ref="D37:F37"/>
    <mergeCell ref="B34:C34"/>
    <mergeCell ref="D34:F34"/>
    <mergeCell ref="B35:C35"/>
    <mergeCell ref="D35:F35"/>
    <mergeCell ref="B36:C36"/>
    <mergeCell ref="D36:F36"/>
    <mergeCell ref="B33:C33"/>
    <mergeCell ref="D33:F33"/>
    <mergeCell ref="A3:A6"/>
    <mergeCell ref="C3:F3"/>
    <mergeCell ref="A7:A9"/>
    <mergeCell ref="A10:A13"/>
    <mergeCell ref="C21:D21"/>
    <mergeCell ref="E23:E24"/>
    <mergeCell ref="E25:E26"/>
    <mergeCell ref="B32:C32"/>
    <mergeCell ref="D32:F32"/>
    <mergeCell ref="B7:B9"/>
    <mergeCell ref="C7:C9"/>
    <mergeCell ref="D7:D9"/>
    <mergeCell ref="F14:F17"/>
    <mergeCell ref="E7: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tabSelected="1" zoomScale="115" zoomScaleNormal="115" workbookViewId="0">
      <pane xSplit="3" ySplit="29" topLeftCell="D56" activePane="bottomRight" state="frozen"/>
      <selection pane="topRight" activeCell="D1" sqref="D1"/>
      <selection pane="bottomLeft" activeCell="A30" sqref="A30"/>
      <selection pane="bottomRight" activeCell="D61" sqref="A27:AS79"/>
    </sheetView>
  </sheetViews>
  <sheetFormatPr defaultRowHeight="15" x14ac:dyDescent="0.25"/>
  <cols>
    <col min="2" max="2" width="13.42578125" customWidth="1"/>
    <col min="3" max="3" width="37.85546875" customWidth="1"/>
    <col min="4" max="4" width="17.5703125" customWidth="1"/>
    <col min="5" max="5" width="13.140625" customWidth="1"/>
    <col min="6" max="6" width="14.5703125" customWidth="1"/>
    <col min="7" max="7" width="21.140625" customWidth="1"/>
    <col min="8" max="8" width="33.5703125" customWidth="1"/>
    <col min="11" max="11" width="17.7109375" customWidth="1"/>
    <col min="12" max="12" width="13.28515625" customWidth="1"/>
    <col min="13" max="13" width="13.5703125" customWidth="1"/>
    <col min="14" max="14" width="21.7109375" customWidth="1"/>
    <col min="15" max="15" width="33" customWidth="1"/>
    <col min="18" max="18" width="17.28515625" customWidth="1"/>
    <col min="19" max="19" width="12.7109375" customWidth="1"/>
    <col min="20" max="20" width="13.28515625" customWidth="1"/>
    <col min="21" max="21" width="22.42578125" customWidth="1"/>
    <col min="22" max="22" width="33.7109375" customWidth="1"/>
    <col min="25" max="30" width="0" hidden="1" customWidth="1"/>
    <col min="31" max="31" width="11.7109375" hidden="1" customWidth="1"/>
    <col min="32" max="32" width="11.28515625" hidden="1" customWidth="1"/>
    <col min="33" max="33" width="11.85546875" hidden="1" customWidth="1"/>
    <col min="34" max="37" width="0" hidden="1" customWidth="1"/>
    <col min="38" max="38" width="11" hidden="1" customWidth="1"/>
    <col min="39" max="39" width="19.5703125" bestFit="1" customWidth="1"/>
    <col min="40" max="40" width="13.28515625" bestFit="1" customWidth="1"/>
    <col min="41" max="41" width="14.5703125" bestFit="1" customWidth="1"/>
    <col min="42" max="42" width="23.140625" bestFit="1" customWidth="1"/>
    <col min="43" max="43" width="36.28515625" bestFit="1" customWidth="1"/>
    <col min="44" max="44" width="8.42578125" hidden="1" customWidth="1"/>
  </cols>
  <sheetData>
    <row r="1" spans="3:50" s="40" customFormat="1" ht="15.75" thickBot="1" x14ac:dyDescent="0.3">
      <c r="D1" s="41" t="s">
        <v>119</v>
      </c>
      <c r="H1" s="47"/>
    </row>
    <row r="2" spans="3:50" s="40" customFormat="1" ht="16.350000000000001" customHeight="1" thickBot="1" x14ac:dyDescent="0.3">
      <c r="H2" s="47"/>
      <c r="I2" s="262" t="s">
        <v>208</v>
      </c>
      <c r="J2" s="263"/>
      <c r="K2" s="263"/>
      <c r="L2" s="263"/>
      <c r="M2" s="264"/>
      <c r="N2" s="262"/>
      <c r="O2" s="263"/>
      <c r="P2" s="263"/>
      <c r="Q2" s="263"/>
      <c r="R2" s="264"/>
      <c r="S2" s="262"/>
      <c r="T2" s="263"/>
      <c r="U2" s="263"/>
      <c r="V2" s="263"/>
      <c r="W2" s="264"/>
      <c r="X2" s="63" t="s">
        <v>94</v>
      </c>
      <c r="Y2" s="80"/>
      <c r="Z2" s="81"/>
      <c r="AA2" s="119"/>
      <c r="AB2" s="119"/>
      <c r="AC2" s="119"/>
      <c r="AD2" s="119"/>
      <c r="AE2" s="119"/>
      <c r="AF2" s="119"/>
      <c r="AG2" s="119"/>
      <c r="AH2" s="119"/>
      <c r="AI2" s="119"/>
      <c r="AJ2" s="119"/>
      <c r="AK2" s="119"/>
      <c r="AL2" s="119"/>
      <c r="AM2" s="82"/>
      <c r="AN2" s="82"/>
      <c r="AO2" s="82"/>
      <c r="AP2" s="82"/>
      <c r="AQ2" s="82"/>
      <c r="AR2" s="82"/>
      <c r="AS2" s="82"/>
      <c r="AT2" s="82"/>
      <c r="AU2" s="82"/>
      <c r="AV2" s="82"/>
      <c r="AW2" s="82"/>
      <c r="AX2" s="131"/>
    </row>
    <row r="3" spans="3:50" s="42" customFormat="1" ht="16.350000000000001" customHeight="1" thickBot="1" x14ac:dyDescent="0.3">
      <c r="D3" s="62" t="s">
        <v>116</v>
      </c>
      <c r="E3" s="259" t="s">
        <v>115</v>
      </c>
      <c r="F3" s="260"/>
      <c r="G3" s="61" t="s">
        <v>114</v>
      </c>
      <c r="H3" s="60" t="s">
        <v>118</v>
      </c>
      <c r="I3" s="59" t="s">
        <v>9</v>
      </c>
      <c r="J3" s="58" t="s">
        <v>10</v>
      </c>
      <c r="K3" s="58" t="s">
        <v>11</v>
      </c>
      <c r="L3" s="58" t="s">
        <v>12</v>
      </c>
      <c r="M3" s="76" t="s">
        <v>13</v>
      </c>
      <c r="N3" s="59" t="s">
        <v>9</v>
      </c>
      <c r="O3" s="58" t="s">
        <v>10</v>
      </c>
      <c r="P3" s="58" t="s">
        <v>11</v>
      </c>
      <c r="Q3" s="58" t="s">
        <v>12</v>
      </c>
      <c r="R3" s="76" t="s">
        <v>13</v>
      </c>
      <c r="S3" s="59" t="s">
        <v>9</v>
      </c>
      <c r="T3" s="58" t="s">
        <v>10</v>
      </c>
      <c r="U3" s="58" t="s">
        <v>11</v>
      </c>
      <c r="V3" s="58" t="s">
        <v>12</v>
      </c>
      <c r="W3" s="76" t="s">
        <v>13</v>
      </c>
      <c r="X3" s="64"/>
      <c r="Y3" s="83"/>
      <c r="Z3" s="84"/>
      <c r="AA3" s="120"/>
      <c r="AB3" s="121"/>
      <c r="AC3" s="121"/>
      <c r="AD3" s="121"/>
      <c r="AE3" s="121"/>
      <c r="AF3" s="121"/>
      <c r="AG3" s="121"/>
      <c r="AH3" s="121"/>
      <c r="AI3" s="121"/>
      <c r="AJ3" s="121"/>
      <c r="AK3" s="121"/>
      <c r="AL3" s="121"/>
      <c r="AM3" s="84"/>
      <c r="AN3" s="84"/>
      <c r="AO3" s="84"/>
      <c r="AP3" s="84"/>
      <c r="AQ3" s="84"/>
      <c r="AR3" s="84"/>
      <c r="AS3" s="84"/>
      <c r="AT3" s="84"/>
      <c r="AU3" s="84"/>
      <c r="AV3" s="84"/>
      <c r="AW3" s="84"/>
      <c r="AX3" s="132"/>
    </row>
    <row r="4" spans="3:50" s="40" customFormat="1" ht="32.25" customHeight="1" x14ac:dyDescent="0.25">
      <c r="C4" s="46" t="s">
        <v>57</v>
      </c>
      <c r="D4" s="45">
        <v>1</v>
      </c>
      <c r="E4" s="258" t="s">
        <v>257</v>
      </c>
      <c r="F4" s="244"/>
      <c r="G4" s="55">
        <v>20</v>
      </c>
      <c r="H4" s="54" t="str">
        <f t="shared" ref="H4:H23" si="0">IF(D4="","",IF(G4-X4=0,"",IF(X4&lt;G4,"Less","Exceed")))</f>
        <v/>
      </c>
      <c r="I4" s="68">
        <v>20</v>
      </c>
      <c r="J4" s="69"/>
      <c r="K4" s="69"/>
      <c r="L4" s="69"/>
      <c r="M4" s="70"/>
      <c r="N4" s="68"/>
      <c r="O4" s="69"/>
      <c r="P4" s="69"/>
      <c r="Q4" s="69"/>
      <c r="R4" s="70"/>
      <c r="S4" s="68"/>
      <c r="T4" s="69"/>
      <c r="U4" s="69"/>
      <c r="V4" s="69"/>
      <c r="W4" s="70"/>
      <c r="X4" s="51">
        <f>IF(SUM(I4:W4)=0,"",SUM(I4:W4))</f>
        <v>20</v>
      </c>
      <c r="Y4" s="85"/>
      <c r="Z4" s="86"/>
      <c r="AA4" s="120"/>
      <c r="AB4" s="122"/>
      <c r="AC4" s="123"/>
      <c r="AD4" s="122"/>
      <c r="AE4" s="123"/>
      <c r="AF4" s="123"/>
      <c r="AG4" s="123"/>
      <c r="AH4" s="123"/>
      <c r="AI4" s="123"/>
      <c r="AJ4" s="123"/>
      <c r="AK4" s="123"/>
      <c r="AL4" s="123"/>
      <c r="AM4" s="86"/>
      <c r="AN4" s="86"/>
      <c r="AO4" s="86"/>
      <c r="AP4" s="86"/>
      <c r="AQ4" s="86"/>
      <c r="AR4" s="86"/>
      <c r="AS4" s="86"/>
      <c r="AT4" s="86"/>
      <c r="AU4" s="86"/>
      <c r="AV4" s="86"/>
      <c r="AW4" s="86"/>
      <c r="AX4" s="131"/>
    </row>
    <row r="5" spans="3:50" s="40" customFormat="1" x14ac:dyDescent="0.25">
      <c r="C5" s="46" t="s">
        <v>65</v>
      </c>
      <c r="D5" s="45">
        <f t="shared" ref="D5:D23" si="1">IF(E5="","",D4+1)</f>
        <v>2</v>
      </c>
      <c r="E5" s="261" t="s">
        <v>206</v>
      </c>
      <c r="F5" s="244"/>
      <c r="G5" s="55">
        <v>15</v>
      </c>
      <c r="H5" s="54" t="str">
        <f t="shared" si="0"/>
        <v/>
      </c>
      <c r="I5" s="71">
        <v>15</v>
      </c>
      <c r="J5" s="57"/>
      <c r="K5" s="57"/>
      <c r="L5" s="52"/>
      <c r="M5" s="56"/>
      <c r="N5" s="71"/>
      <c r="O5" s="57"/>
      <c r="P5" s="57"/>
      <c r="Q5" s="52"/>
      <c r="R5" s="56"/>
      <c r="S5" s="71"/>
      <c r="T5" s="57"/>
      <c r="U5" s="57"/>
      <c r="V5" s="52"/>
      <c r="W5" s="56"/>
      <c r="X5" s="51">
        <f t="shared" ref="X5:X19" si="2">IF(SUM(I5:W5)=0,"",SUM(I5:W5))</f>
        <v>15</v>
      </c>
      <c r="Y5" s="85"/>
      <c r="Z5" s="86"/>
      <c r="AA5" s="124"/>
      <c r="AB5" s="118"/>
      <c r="AC5" s="118"/>
      <c r="AD5" s="118"/>
      <c r="AE5" s="118"/>
      <c r="AF5" s="118"/>
      <c r="AG5" s="118"/>
      <c r="AH5" s="118"/>
      <c r="AI5" s="118"/>
      <c r="AJ5" s="118"/>
      <c r="AK5" s="118"/>
      <c r="AL5" s="118"/>
      <c r="AM5" s="86"/>
      <c r="AN5" s="86"/>
      <c r="AO5" s="86"/>
      <c r="AP5" s="86"/>
      <c r="AQ5" s="86"/>
      <c r="AR5" s="86"/>
      <c r="AS5" s="86"/>
      <c r="AT5" s="86"/>
      <c r="AU5" s="86"/>
      <c r="AV5" s="86"/>
      <c r="AW5" s="86"/>
      <c r="AX5" s="131"/>
    </row>
    <row r="6" spans="3:50" s="40" customFormat="1" x14ac:dyDescent="0.25">
      <c r="C6" s="46" t="s">
        <v>69</v>
      </c>
      <c r="D6" s="45">
        <f t="shared" si="1"/>
        <v>3</v>
      </c>
      <c r="E6" s="261" t="s">
        <v>207</v>
      </c>
      <c r="F6" s="244"/>
      <c r="G6" s="55">
        <v>10</v>
      </c>
      <c r="H6" s="54" t="str">
        <f t="shared" si="0"/>
        <v/>
      </c>
      <c r="I6" s="53">
        <v>10</v>
      </c>
      <c r="J6" s="52"/>
      <c r="K6" s="52"/>
      <c r="L6" s="52"/>
      <c r="M6" s="56"/>
      <c r="N6" s="53"/>
      <c r="O6" s="52"/>
      <c r="P6" s="52"/>
      <c r="Q6" s="52"/>
      <c r="R6" s="56"/>
      <c r="S6" s="53"/>
      <c r="T6" s="52"/>
      <c r="U6" s="52"/>
      <c r="V6" s="52"/>
      <c r="W6" s="56"/>
      <c r="X6" s="51">
        <f t="shared" si="2"/>
        <v>10</v>
      </c>
      <c r="Y6" s="85"/>
      <c r="Z6" s="86"/>
      <c r="AA6" s="124"/>
      <c r="AB6" s="118"/>
      <c r="AC6" s="118"/>
      <c r="AD6" s="118"/>
      <c r="AE6" s="118"/>
      <c r="AF6" s="118"/>
      <c r="AG6" s="118"/>
      <c r="AH6" s="118"/>
      <c r="AI6" s="118"/>
      <c r="AJ6" s="118"/>
      <c r="AK6" s="118"/>
      <c r="AL6" s="118"/>
      <c r="AM6" s="86"/>
      <c r="AN6" s="86"/>
      <c r="AO6" s="86"/>
      <c r="AP6" s="86"/>
      <c r="AQ6" s="86"/>
      <c r="AR6" s="86"/>
      <c r="AS6" s="86"/>
      <c r="AT6" s="86"/>
      <c r="AU6" s="86"/>
      <c r="AV6" s="86"/>
      <c r="AW6" s="86"/>
      <c r="AX6" s="131"/>
    </row>
    <row r="7" spans="3:50" s="40" customFormat="1" ht="28.5" customHeight="1" x14ac:dyDescent="0.25">
      <c r="C7" s="46" t="s">
        <v>72</v>
      </c>
      <c r="D7" s="45">
        <f t="shared" si="1"/>
        <v>4</v>
      </c>
      <c r="E7" s="258" t="s">
        <v>258</v>
      </c>
      <c r="F7" s="244"/>
      <c r="G7" s="55">
        <v>20</v>
      </c>
      <c r="H7" s="54" t="str">
        <f t="shared" si="0"/>
        <v/>
      </c>
      <c r="I7" s="71"/>
      <c r="J7" s="57">
        <v>20</v>
      </c>
      <c r="K7" s="57"/>
      <c r="L7" s="57"/>
      <c r="M7" s="56"/>
      <c r="N7" s="71"/>
      <c r="O7" s="57"/>
      <c r="P7" s="57"/>
      <c r="Q7" s="57"/>
      <c r="R7" s="56"/>
      <c r="S7" s="71"/>
      <c r="T7" s="57"/>
      <c r="U7" s="57"/>
      <c r="V7" s="57"/>
      <c r="W7" s="56"/>
      <c r="X7" s="51">
        <f t="shared" si="2"/>
        <v>20</v>
      </c>
      <c r="Y7" s="85"/>
      <c r="Z7" s="86"/>
      <c r="AA7" s="124"/>
      <c r="AB7" s="118"/>
      <c r="AC7" s="118"/>
      <c r="AD7" s="118"/>
      <c r="AE7" s="118"/>
      <c r="AF7" s="118"/>
      <c r="AG7" s="118"/>
      <c r="AH7" s="118"/>
      <c r="AI7" s="118"/>
      <c r="AJ7" s="118"/>
      <c r="AK7" s="118"/>
      <c r="AL7" s="118"/>
      <c r="AM7" s="86"/>
      <c r="AN7" s="86"/>
      <c r="AO7" s="86"/>
      <c r="AP7" s="86"/>
      <c r="AQ7" s="86"/>
      <c r="AR7" s="86"/>
      <c r="AS7" s="86"/>
      <c r="AT7" s="86"/>
      <c r="AU7" s="86"/>
      <c r="AV7" s="86"/>
      <c r="AW7" s="86"/>
      <c r="AX7" s="131"/>
    </row>
    <row r="8" spans="3:50" s="40" customFormat="1" ht="32.25" customHeight="1" thickBot="1" x14ac:dyDescent="0.3">
      <c r="C8" s="46" t="s">
        <v>113</v>
      </c>
      <c r="D8" s="45">
        <v>5</v>
      </c>
      <c r="E8" s="258" t="s">
        <v>259</v>
      </c>
      <c r="F8" s="244"/>
      <c r="G8" s="55">
        <v>35</v>
      </c>
      <c r="H8" s="54" t="str">
        <f t="shared" si="0"/>
        <v/>
      </c>
      <c r="I8" s="71"/>
      <c r="J8" s="57"/>
      <c r="K8" s="57">
        <v>35</v>
      </c>
      <c r="L8" s="57"/>
      <c r="M8" s="56"/>
      <c r="N8" s="71"/>
      <c r="O8" s="57"/>
      <c r="P8" s="57"/>
      <c r="Q8" s="57"/>
      <c r="R8" s="56"/>
      <c r="S8" s="71"/>
      <c r="T8" s="57"/>
      <c r="U8" s="57"/>
      <c r="V8" s="57"/>
      <c r="W8" s="56"/>
      <c r="X8" s="51">
        <f t="shared" si="2"/>
        <v>35</v>
      </c>
      <c r="Y8" s="85"/>
      <c r="Z8" s="86"/>
      <c r="AA8" s="124"/>
      <c r="AB8" s="118"/>
      <c r="AC8" s="118"/>
      <c r="AD8" s="118"/>
      <c r="AE8" s="118"/>
      <c r="AF8" s="118"/>
      <c r="AG8" s="118"/>
      <c r="AH8" s="118"/>
      <c r="AI8" s="118"/>
      <c r="AJ8" s="118"/>
      <c r="AK8" s="118"/>
      <c r="AL8" s="118"/>
      <c r="AM8" s="86"/>
      <c r="AN8" s="86"/>
      <c r="AO8" s="86"/>
      <c r="AP8" s="86"/>
      <c r="AQ8" s="86"/>
      <c r="AR8" s="86"/>
      <c r="AS8" s="86"/>
      <c r="AT8" s="86"/>
      <c r="AU8" s="86"/>
      <c r="AV8" s="86"/>
      <c r="AW8" s="86"/>
      <c r="AX8" s="131"/>
    </row>
    <row r="9" spans="3:50" s="40" customFormat="1" hidden="1" x14ac:dyDescent="0.25">
      <c r="C9" s="46" t="s">
        <v>112</v>
      </c>
      <c r="D9" s="45"/>
      <c r="E9" s="243"/>
      <c r="F9" s="244"/>
      <c r="G9" s="55"/>
      <c r="H9" s="54" t="str">
        <f t="shared" si="0"/>
        <v/>
      </c>
      <c r="I9" s="71"/>
      <c r="J9" s="57"/>
      <c r="K9" s="57"/>
      <c r="L9" s="57"/>
      <c r="M9" s="56"/>
      <c r="N9" s="71"/>
      <c r="O9" s="57"/>
      <c r="P9" s="57"/>
      <c r="Q9" s="57"/>
      <c r="R9" s="56"/>
      <c r="S9" s="71"/>
      <c r="T9" s="57"/>
      <c r="U9" s="57"/>
      <c r="V9" s="57"/>
      <c r="W9" s="56"/>
      <c r="X9" s="51" t="str">
        <f t="shared" si="2"/>
        <v/>
      </c>
      <c r="Y9" s="85"/>
      <c r="Z9" s="86"/>
      <c r="AA9" s="124"/>
      <c r="AB9" s="118"/>
      <c r="AC9" s="118"/>
      <c r="AD9" s="118"/>
      <c r="AE9" s="118"/>
      <c r="AF9" s="118"/>
      <c r="AG9" s="118"/>
      <c r="AH9" s="118"/>
      <c r="AI9" s="118"/>
      <c r="AJ9" s="118"/>
      <c r="AK9" s="118"/>
      <c r="AL9" s="118"/>
      <c r="AM9" s="86"/>
      <c r="AN9" s="86"/>
      <c r="AO9" s="86"/>
      <c r="AP9" s="86"/>
      <c r="AQ9" s="86"/>
      <c r="AR9" s="86"/>
      <c r="AS9" s="86"/>
      <c r="AT9" s="86"/>
      <c r="AU9" s="86"/>
      <c r="AV9" s="86"/>
      <c r="AW9" s="86"/>
      <c r="AX9" s="131"/>
    </row>
    <row r="10" spans="3:50" s="40" customFormat="1" hidden="1" x14ac:dyDescent="0.25">
      <c r="C10" s="46" t="s">
        <v>111</v>
      </c>
      <c r="D10" s="45">
        <f t="shared" si="1"/>
        <v>1</v>
      </c>
      <c r="E10" s="243">
        <f>IF([1]Student!J$7="","",[1]Student!J$7)</f>
        <v>0</v>
      </c>
      <c r="F10" s="244"/>
      <c r="G10" s="55">
        <f>IF(D10="","",[1]Student!J$8)</f>
        <v>0</v>
      </c>
      <c r="H10" s="54" t="e">
        <f t="shared" si="0"/>
        <v>#VALUE!</v>
      </c>
      <c r="I10" s="71"/>
      <c r="J10" s="57"/>
      <c r="K10" s="57"/>
      <c r="L10" s="57"/>
      <c r="M10" s="56"/>
      <c r="N10" s="71"/>
      <c r="O10" s="57"/>
      <c r="P10" s="57"/>
      <c r="Q10" s="57"/>
      <c r="R10" s="56"/>
      <c r="S10" s="71"/>
      <c r="T10" s="57"/>
      <c r="U10" s="57"/>
      <c r="V10" s="57"/>
      <c r="W10" s="56"/>
      <c r="X10" s="51" t="str">
        <f t="shared" si="2"/>
        <v/>
      </c>
      <c r="Y10" s="85"/>
      <c r="Z10" s="86"/>
      <c r="AA10" s="124"/>
      <c r="AB10" s="118"/>
      <c r="AC10" s="118"/>
      <c r="AD10" s="118"/>
      <c r="AE10" s="118"/>
      <c r="AF10" s="118"/>
      <c r="AG10" s="118"/>
      <c r="AH10" s="118"/>
      <c r="AI10" s="118"/>
      <c r="AJ10" s="118"/>
      <c r="AK10" s="118"/>
      <c r="AL10" s="118"/>
      <c r="AM10" s="86"/>
      <c r="AN10" s="86"/>
      <c r="AO10" s="86"/>
      <c r="AP10" s="86"/>
      <c r="AQ10" s="86"/>
      <c r="AR10" s="86"/>
      <c r="AS10" s="86"/>
      <c r="AT10" s="86"/>
      <c r="AU10" s="86"/>
      <c r="AV10" s="86"/>
      <c r="AW10" s="86"/>
      <c r="AX10" s="131"/>
    </row>
    <row r="11" spans="3:50" s="40" customFormat="1" hidden="1" x14ac:dyDescent="0.25">
      <c r="C11" s="46" t="s">
        <v>110</v>
      </c>
      <c r="D11" s="45">
        <f t="shared" si="1"/>
        <v>2</v>
      </c>
      <c r="E11" s="243">
        <f>IF([1]Student!K$7="","",[1]Student!K$7)</f>
        <v>0</v>
      </c>
      <c r="F11" s="244"/>
      <c r="G11" s="55">
        <f>IF(D11="","",[1]Student!K$8)</f>
        <v>0</v>
      </c>
      <c r="H11" s="54" t="e">
        <f t="shared" si="0"/>
        <v>#VALUE!</v>
      </c>
      <c r="I11" s="71"/>
      <c r="J11" s="57"/>
      <c r="K11" s="57"/>
      <c r="L11" s="57"/>
      <c r="M11" s="56"/>
      <c r="N11" s="71"/>
      <c r="O11" s="57"/>
      <c r="P11" s="57"/>
      <c r="Q11" s="57"/>
      <c r="R11" s="56"/>
      <c r="S11" s="71"/>
      <c r="T11" s="57"/>
      <c r="U11" s="57"/>
      <c r="V11" s="57"/>
      <c r="W11" s="56"/>
      <c r="X11" s="51" t="str">
        <f t="shared" si="2"/>
        <v/>
      </c>
      <c r="Y11" s="85"/>
      <c r="Z11" s="86"/>
      <c r="AA11" s="124"/>
      <c r="AB11" s="118"/>
      <c r="AC11" s="118"/>
      <c r="AD11" s="118"/>
      <c r="AE11" s="118"/>
      <c r="AF11" s="118"/>
      <c r="AG11" s="118"/>
      <c r="AH11" s="118"/>
      <c r="AI11" s="118"/>
      <c r="AJ11" s="118"/>
      <c r="AK11" s="118"/>
      <c r="AL11" s="118"/>
      <c r="AM11" s="86"/>
      <c r="AN11" s="86"/>
      <c r="AO11" s="86"/>
      <c r="AP11" s="86"/>
      <c r="AQ11" s="86"/>
      <c r="AR11" s="86"/>
      <c r="AS11" s="86"/>
      <c r="AT11" s="86"/>
      <c r="AU11" s="86"/>
      <c r="AV11" s="86"/>
      <c r="AW11" s="86"/>
      <c r="AX11" s="131"/>
    </row>
    <row r="12" spans="3:50" s="40" customFormat="1" hidden="1" x14ac:dyDescent="0.25">
      <c r="C12" s="46" t="s">
        <v>109</v>
      </c>
      <c r="D12" s="45">
        <f t="shared" si="1"/>
        <v>3</v>
      </c>
      <c r="E12" s="243">
        <f>IF([1]Student!L$7="","",[1]Student!L$7)</f>
        <v>0</v>
      </c>
      <c r="F12" s="244"/>
      <c r="G12" s="55">
        <f>IF(D12="","",[1]Student!L$8)</f>
        <v>0</v>
      </c>
      <c r="H12" s="54" t="e">
        <f t="shared" si="0"/>
        <v>#VALUE!</v>
      </c>
      <c r="I12" s="71"/>
      <c r="J12" s="57"/>
      <c r="K12" s="57"/>
      <c r="L12" s="57"/>
      <c r="M12" s="56"/>
      <c r="N12" s="71"/>
      <c r="O12" s="57"/>
      <c r="P12" s="57"/>
      <c r="Q12" s="57"/>
      <c r="R12" s="56"/>
      <c r="S12" s="71"/>
      <c r="T12" s="57"/>
      <c r="U12" s="57"/>
      <c r="V12" s="57"/>
      <c r="W12" s="56"/>
      <c r="X12" s="51" t="str">
        <f t="shared" si="2"/>
        <v/>
      </c>
      <c r="Y12" s="85"/>
      <c r="Z12" s="86"/>
      <c r="AA12" s="125"/>
      <c r="AB12" s="125"/>
      <c r="AC12" s="125"/>
      <c r="AD12" s="125"/>
      <c r="AE12" s="125"/>
      <c r="AF12" s="125"/>
      <c r="AG12" s="125"/>
      <c r="AH12" s="125"/>
      <c r="AI12" s="125"/>
      <c r="AJ12" s="125"/>
      <c r="AK12" s="125"/>
      <c r="AL12" s="125"/>
      <c r="AM12" s="86"/>
      <c r="AN12" s="86"/>
      <c r="AO12" s="86"/>
      <c r="AP12" s="86"/>
      <c r="AQ12" s="86"/>
      <c r="AR12" s="86"/>
      <c r="AS12" s="86"/>
      <c r="AT12" s="86"/>
      <c r="AU12" s="86"/>
      <c r="AV12" s="86"/>
      <c r="AW12" s="86"/>
      <c r="AX12" s="131"/>
    </row>
    <row r="13" spans="3:50" s="40" customFormat="1" ht="15.75" hidden="1" x14ac:dyDescent="0.25">
      <c r="C13" s="46" t="s">
        <v>108</v>
      </c>
      <c r="D13" s="45">
        <f t="shared" si="1"/>
        <v>4</v>
      </c>
      <c r="E13" s="243">
        <f>IF([1]Student!M$7="","",[1]Student!M$7)</f>
        <v>0</v>
      </c>
      <c r="F13" s="244"/>
      <c r="G13" s="55">
        <f>IF(D13="","",[1]Student!M$8)</f>
        <v>0</v>
      </c>
      <c r="H13" s="54" t="e">
        <f t="shared" si="0"/>
        <v>#VALUE!</v>
      </c>
      <c r="I13" s="71"/>
      <c r="J13" s="57"/>
      <c r="K13" s="57"/>
      <c r="L13" s="57"/>
      <c r="M13" s="56"/>
      <c r="N13" s="71"/>
      <c r="O13" s="57"/>
      <c r="P13" s="57"/>
      <c r="Q13" s="57"/>
      <c r="R13" s="56"/>
      <c r="S13" s="71"/>
      <c r="T13" s="57"/>
      <c r="U13" s="57"/>
      <c r="V13" s="57"/>
      <c r="W13" s="56"/>
      <c r="X13" s="51" t="str">
        <f t="shared" si="2"/>
        <v/>
      </c>
      <c r="Y13" s="85"/>
      <c r="Z13" s="86"/>
      <c r="AA13" s="126"/>
      <c r="AB13" s="124"/>
      <c r="AC13" s="124"/>
      <c r="AD13" s="124"/>
      <c r="AE13" s="124"/>
      <c r="AF13" s="124"/>
      <c r="AG13" s="124"/>
      <c r="AH13" s="124"/>
      <c r="AI13" s="124"/>
      <c r="AJ13" s="124"/>
      <c r="AK13" s="124"/>
      <c r="AL13" s="124"/>
      <c r="AM13" s="86"/>
      <c r="AN13" s="86"/>
      <c r="AO13" s="86"/>
      <c r="AP13" s="86"/>
      <c r="AQ13" s="86"/>
      <c r="AR13" s="86"/>
      <c r="AS13" s="86"/>
      <c r="AT13" s="86"/>
      <c r="AU13" s="86"/>
      <c r="AV13" s="86"/>
      <c r="AW13" s="86"/>
      <c r="AX13" s="131"/>
    </row>
    <row r="14" spans="3:50" s="40" customFormat="1" hidden="1" x14ac:dyDescent="0.25">
      <c r="C14" s="46" t="s">
        <v>107</v>
      </c>
      <c r="D14" s="45">
        <f t="shared" si="1"/>
        <v>5</v>
      </c>
      <c r="E14" s="249">
        <f>IF([1]Student!N$7="","",[1]Student!N$7)</f>
        <v>0</v>
      </c>
      <c r="F14" s="250"/>
      <c r="G14" s="55">
        <f>IF(D14="","",[1]Student!N$8)</f>
        <v>0</v>
      </c>
      <c r="H14" s="54" t="e">
        <f t="shared" si="0"/>
        <v>#VALUE!</v>
      </c>
      <c r="I14" s="71"/>
      <c r="J14" s="57"/>
      <c r="K14" s="57"/>
      <c r="L14" s="57"/>
      <c r="M14" s="56"/>
      <c r="N14" s="71"/>
      <c r="O14" s="57"/>
      <c r="P14" s="57"/>
      <c r="Q14" s="57"/>
      <c r="R14" s="56"/>
      <c r="S14" s="71"/>
      <c r="T14" s="57"/>
      <c r="U14" s="57"/>
      <c r="V14" s="57"/>
      <c r="W14" s="56"/>
      <c r="X14" s="51" t="str">
        <f t="shared" si="2"/>
        <v/>
      </c>
      <c r="Y14" s="85"/>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131"/>
    </row>
    <row r="15" spans="3:50" s="40" customFormat="1" hidden="1" x14ac:dyDescent="0.25">
      <c r="C15" s="46" t="s">
        <v>106</v>
      </c>
      <c r="D15" s="45">
        <f t="shared" si="1"/>
        <v>6</v>
      </c>
      <c r="E15" s="249">
        <f>IF([1]Student!O$7="","",[1]Student!O$7)</f>
        <v>0</v>
      </c>
      <c r="F15" s="250"/>
      <c r="G15" s="55">
        <f>IF(D15="","",[1]Student!O$8)</f>
        <v>0</v>
      </c>
      <c r="H15" s="54" t="e">
        <f t="shared" si="0"/>
        <v>#VALUE!</v>
      </c>
      <c r="I15" s="71"/>
      <c r="J15" s="57"/>
      <c r="K15" s="57"/>
      <c r="L15" s="57"/>
      <c r="M15" s="56"/>
      <c r="N15" s="71"/>
      <c r="O15" s="57"/>
      <c r="P15" s="57"/>
      <c r="Q15" s="57"/>
      <c r="R15" s="56"/>
      <c r="S15" s="71"/>
      <c r="T15" s="57"/>
      <c r="U15" s="57"/>
      <c r="V15" s="57"/>
      <c r="W15" s="56"/>
      <c r="X15" s="51" t="str">
        <f t="shared" si="2"/>
        <v/>
      </c>
      <c r="Y15" s="85"/>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131"/>
    </row>
    <row r="16" spans="3:50" s="40" customFormat="1" hidden="1" x14ac:dyDescent="0.25">
      <c r="C16" s="46" t="s">
        <v>105</v>
      </c>
      <c r="D16" s="45">
        <f t="shared" si="1"/>
        <v>7</v>
      </c>
      <c r="E16" s="249">
        <f>IF([1]Student!P$7="","",[1]Student!P$7)</f>
        <v>0</v>
      </c>
      <c r="F16" s="250"/>
      <c r="G16" s="55">
        <f>IF(D16="","",[1]Student!P$8)</f>
        <v>0</v>
      </c>
      <c r="H16" s="54" t="e">
        <f t="shared" si="0"/>
        <v>#VALUE!</v>
      </c>
      <c r="I16" s="71"/>
      <c r="J16" s="57"/>
      <c r="K16" s="57"/>
      <c r="L16" s="57"/>
      <c r="M16" s="56"/>
      <c r="N16" s="71"/>
      <c r="O16" s="57"/>
      <c r="P16" s="57"/>
      <c r="Q16" s="57"/>
      <c r="R16" s="56"/>
      <c r="S16" s="71"/>
      <c r="T16" s="57"/>
      <c r="U16" s="57"/>
      <c r="V16" s="57"/>
      <c r="W16" s="56"/>
      <c r="X16" s="51" t="str">
        <f t="shared" si="2"/>
        <v/>
      </c>
      <c r="Y16" s="85"/>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131"/>
    </row>
    <row r="17" spans="1:50" s="40" customFormat="1" hidden="1" x14ac:dyDescent="0.25">
      <c r="C17" s="46" t="s">
        <v>104</v>
      </c>
      <c r="D17" s="45">
        <f t="shared" si="1"/>
        <v>8</v>
      </c>
      <c r="E17" s="249">
        <f>IF([1]Student!Q$7="","",[1]Student!Q$7)</f>
        <v>0</v>
      </c>
      <c r="F17" s="250"/>
      <c r="G17" s="55">
        <f>IF(D17="","",[1]Student!Q$8)</f>
        <v>0</v>
      </c>
      <c r="H17" s="54" t="e">
        <f t="shared" si="0"/>
        <v>#VALUE!</v>
      </c>
      <c r="I17" s="71"/>
      <c r="J17" s="57"/>
      <c r="K17" s="57"/>
      <c r="L17" s="57"/>
      <c r="M17" s="56"/>
      <c r="N17" s="71"/>
      <c r="O17" s="57"/>
      <c r="P17" s="57"/>
      <c r="Q17" s="57"/>
      <c r="R17" s="56"/>
      <c r="S17" s="71"/>
      <c r="T17" s="57"/>
      <c r="U17" s="57"/>
      <c r="V17" s="57"/>
      <c r="W17" s="56"/>
      <c r="X17" s="51" t="str">
        <f t="shared" si="2"/>
        <v/>
      </c>
      <c r="Y17" s="85"/>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131"/>
    </row>
    <row r="18" spans="1:50" s="40" customFormat="1" hidden="1" x14ac:dyDescent="0.25">
      <c r="C18" s="46" t="s">
        <v>103</v>
      </c>
      <c r="D18" s="45">
        <f t="shared" si="1"/>
        <v>9</v>
      </c>
      <c r="E18" s="249">
        <f>IF([1]Student!R$7="","",[1]Student!R$7)</f>
        <v>0</v>
      </c>
      <c r="F18" s="250"/>
      <c r="G18" s="55">
        <f>IF(D18="","",[1]Student!R$8)</f>
        <v>0</v>
      </c>
      <c r="H18" s="54" t="e">
        <f t="shared" si="0"/>
        <v>#VALUE!</v>
      </c>
      <c r="I18" s="71"/>
      <c r="J18" s="57"/>
      <c r="K18" s="57"/>
      <c r="L18" s="57"/>
      <c r="M18" s="56"/>
      <c r="N18" s="71"/>
      <c r="O18" s="57"/>
      <c r="P18" s="57"/>
      <c r="Q18" s="57"/>
      <c r="R18" s="56"/>
      <c r="S18" s="71"/>
      <c r="T18" s="57"/>
      <c r="U18" s="57"/>
      <c r="V18" s="57"/>
      <c r="W18" s="56"/>
      <c r="X18" s="51" t="str">
        <f t="shared" si="2"/>
        <v/>
      </c>
      <c r="Y18" s="85"/>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131"/>
    </row>
    <row r="19" spans="1:50" s="40" customFormat="1" hidden="1" x14ac:dyDescent="0.25">
      <c r="C19" s="46" t="s">
        <v>102</v>
      </c>
      <c r="D19" s="45">
        <f t="shared" si="1"/>
        <v>10</v>
      </c>
      <c r="E19" s="249">
        <f>IF([1]Student!S$7="","",[1]Student!S$7)</f>
        <v>0</v>
      </c>
      <c r="F19" s="250"/>
      <c r="G19" s="55">
        <f>IF(D19="","",[1]Student!S$8)</f>
        <v>0</v>
      </c>
      <c r="H19" s="54" t="e">
        <f t="shared" si="0"/>
        <v>#VALUE!</v>
      </c>
      <c r="I19" s="71"/>
      <c r="J19" s="57"/>
      <c r="K19" s="57"/>
      <c r="L19" s="57"/>
      <c r="M19" s="56"/>
      <c r="N19" s="71"/>
      <c r="O19" s="57"/>
      <c r="P19" s="57"/>
      <c r="Q19" s="57"/>
      <c r="R19" s="56"/>
      <c r="S19" s="71"/>
      <c r="T19" s="57"/>
      <c r="U19" s="57"/>
      <c r="V19" s="57"/>
      <c r="W19" s="56"/>
      <c r="X19" s="51" t="str">
        <f t="shared" si="2"/>
        <v/>
      </c>
      <c r="Y19" s="85"/>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131"/>
    </row>
    <row r="20" spans="1:50" s="40" customFormat="1" hidden="1" x14ac:dyDescent="0.25">
      <c r="C20" s="46" t="s">
        <v>101</v>
      </c>
      <c r="D20" s="45">
        <f t="shared" si="1"/>
        <v>11</v>
      </c>
      <c r="E20" s="249">
        <f>IF([1]Student!T$7="","",[1]Student!T$7)</f>
        <v>0</v>
      </c>
      <c r="F20" s="250"/>
      <c r="G20" s="55">
        <f>IF(D20="","",[1]Student!T$8)</f>
        <v>0</v>
      </c>
      <c r="H20" s="54" t="str">
        <f t="shared" ca="1" si="0"/>
        <v/>
      </c>
      <c r="I20" s="71"/>
      <c r="J20" s="57"/>
      <c r="K20" s="57"/>
      <c r="L20" s="57"/>
      <c r="M20" s="56"/>
      <c r="N20" s="71"/>
      <c r="O20" s="57"/>
      <c r="P20" s="57"/>
      <c r="Q20" s="57"/>
      <c r="R20" s="56"/>
      <c r="S20" s="71"/>
      <c r="T20" s="57"/>
      <c r="U20" s="57"/>
      <c r="V20" s="57"/>
      <c r="W20" s="56"/>
      <c r="X20" s="51" t="str">
        <f ca="1">IF(SUM(I20:AW20)=0,"",SUM(I20:AW20))</f>
        <v/>
      </c>
      <c r="Y20" s="85"/>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131"/>
    </row>
    <row r="21" spans="1:50" s="40" customFormat="1" hidden="1" x14ac:dyDescent="0.25">
      <c r="C21" s="46" t="s">
        <v>100</v>
      </c>
      <c r="D21" s="45">
        <f t="shared" si="1"/>
        <v>12</v>
      </c>
      <c r="E21" s="249">
        <f>IF([1]Student!U$7="","",[1]Student!U$7)</f>
        <v>0</v>
      </c>
      <c r="F21" s="250"/>
      <c r="G21" s="55">
        <f>IF(D21="","",[1]Student!U$8)</f>
        <v>0</v>
      </c>
      <c r="H21" s="54" t="str">
        <f t="shared" ca="1" si="0"/>
        <v/>
      </c>
      <c r="I21" s="71"/>
      <c r="J21" s="57"/>
      <c r="K21" s="57"/>
      <c r="L21" s="57"/>
      <c r="M21" s="56"/>
      <c r="N21" s="71"/>
      <c r="O21" s="57"/>
      <c r="P21" s="57"/>
      <c r="Q21" s="57"/>
      <c r="R21" s="56"/>
      <c r="S21" s="71"/>
      <c r="T21" s="57"/>
      <c r="U21" s="57"/>
      <c r="V21" s="57"/>
      <c r="W21" s="56"/>
      <c r="X21" s="51" t="str">
        <f ca="1">IF(SUM(I21:AW21)=0,"",SUM(I21:AW21))</f>
        <v/>
      </c>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131"/>
    </row>
    <row r="22" spans="1:50" s="40" customFormat="1" hidden="1" x14ac:dyDescent="0.25">
      <c r="C22" s="46" t="s">
        <v>99</v>
      </c>
      <c r="D22" s="45">
        <f t="shared" si="1"/>
        <v>13</v>
      </c>
      <c r="E22" s="249">
        <f>IF([1]Student!V$7="","",[1]Student!V$7)</f>
        <v>0</v>
      </c>
      <c r="F22" s="250"/>
      <c r="G22" s="55">
        <f>IF(D22="","",[1]Student!V$8)</f>
        <v>0</v>
      </c>
      <c r="H22" s="54" t="str">
        <f t="shared" ca="1" si="0"/>
        <v/>
      </c>
      <c r="I22" s="71"/>
      <c r="J22" s="57"/>
      <c r="K22" s="57"/>
      <c r="L22" s="57"/>
      <c r="M22" s="56"/>
      <c r="N22" s="71"/>
      <c r="O22" s="57"/>
      <c r="P22" s="57"/>
      <c r="Q22" s="57"/>
      <c r="R22" s="56"/>
      <c r="S22" s="71"/>
      <c r="T22" s="57"/>
      <c r="U22" s="57"/>
      <c r="V22" s="57"/>
      <c r="W22" s="56"/>
      <c r="X22" s="51" t="str">
        <f ca="1">IF(SUM(I22:AW22)=0,"",SUM(I22:AW22))</f>
        <v/>
      </c>
      <c r="Y22" s="85"/>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131"/>
    </row>
    <row r="23" spans="1:50" s="40" customFormat="1" ht="15.75" hidden="1" thickBot="1" x14ac:dyDescent="0.3">
      <c r="C23" s="46" t="s">
        <v>98</v>
      </c>
      <c r="D23" s="45">
        <f t="shared" si="1"/>
        <v>14</v>
      </c>
      <c r="E23" s="249">
        <f>IF([1]Student!W$7="","",[1]Student!W$7)</f>
        <v>0</v>
      </c>
      <c r="F23" s="250"/>
      <c r="G23" s="55">
        <f>IF(D23="","",[1]Student!W$8)</f>
        <v>0</v>
      </c>
      <c r="H23" s="54" t="str">
        <f t="shared" ca="1" si="0"/>
        <v/>
      </c>
      <c r="I23" s="72"/>
      <c r="J23" s="73"/>
      <c r="K23" s="73"/>
      <c r="L23" s="74"/>
      <c r="M23" s="75"/>
      <c r="N23" s="72"/>
      <c r="O23" s="73"/>
      <c r="P23" s="73"/>
      <c r="Q23" s="74"/>
      <c r="R23" s="75"/>
      <c r="S23" s="72"/>
      <c r="T23" s="73"/>
      <c r="U23" s="73"/>
      <c r="V23" s="74"/>
      <c r="W23" s="75"/>
      <c r="X23" s="51" t="str">
        <f ca="1">IF(SUM(I23:AW23)=0,"",SUM(I23:AW23))</f>
        <v/>
      </c>
      <c r="Y23" s="85"/>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131"/>
    </row>
    <row r="24" spans="1:50" s="42" customFormat="1" ht="29.1" customHeight="1" thickBot="1" x14ac:dyDescent="0.3">
      <c r="D24" s="44"/>
      <c r="E24" s="254" t="s">
        <v>97</v>
      </c>
      <c r="F24" s="255"/>
      <c r="G24" s="43">
        <f>SUM(G4:G23)</f>
        <v>100</v>
      </c>
      <c r="H24" s="50"/>
      <c r="I24" s="77">
        <f t="shared" ref="I24:W24" si="3">SUM(I4:I23)</f>
        <v>45</v>
      </c>
      <c r="J24" s="78">
        <f t="shared" si="3"/>
        <v>20</v>
      </c>
      <c r="K24" s="78">
        <f t="shared" si="3"/>
        <v>35</v>
      </c>
      <c r="L24" s="78">
        <f t="shared" si="3"/>
        <v>0</v>
      </c>
      <c r="M24" s="79">
        <f t="shared" si="3"/>
        <v>0</v>
      </c>
      <c r="N24" s="77">
        <f t="shared" si="3"/>
        <v>0</v>
      </c>
      <c r="O24" s="78">
        <f t="shared" si="3"/>
        <v>0</v>
      </c>
      <c r="P24" s="78">
        <f t="shared" si="3"/>
        <v>0</v>
      </c>
      <c r="Q24" s="78">
        <f t="shared" si="3"/>
        <v>0</v>
      </c>
      <c r="R24" s="79">
        <f t="shared" si="3"/>
        <v>0</v>
      </c>
      <c r="S24" s="77">
        <f t="shared" si="3"/>
        <v>0</v>
      </c>
      <c r="T24" s="78">
        <f t="shared" si="3"/>
        <v>0</v>
      </c>
      <c r="U24" s="78">
        <f t="shared" si="3"/>
        <v>0</v>
      </c>
      <c r="V24" s="78">
        <f t="shared" si="3"/>
        <v>0</v>
      </c>
      <c r="W24" s="79">
        <f t="shared" si="3"/>
        <v>0</v>
      </c>
      <c r="X24" s="49">
        <f>SUM(I24:W24)</f>
        <v>100</v>
      </c>
      <c r="Y24" s="83"/>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132"/>
    </row>
    <row r="25" spans="1:50" s="41" customFormat="1" ht="16.350000000000001" customHeight="1" thickBot="1" x14ac:dyDescent="0.3">
      <c r="H25" s="41" t="s">
        <v>117</v>
      </c>
      <c r="I25" s="265">
        <f>IF(SUM(I24:L24)=0,"",SUM(I24:L24))</f>
        <v>100</v>
      </c>
      <c r="J25" s="266"/>
      <c r="K25" s="266"/>
      <c r="L25" s="266"/>
      <c r="M25" s="267"/>
      <c r="N25" s="265" t="str">
        <f>IF(SUM(N24:Q24)=0,"",SUM(N24:Q24))</f>
        <v/>
      </c>
      <c r="O25" s="266"/>
      <c r="P25" s="266"/>
      <c r="Q25" s="266"/>
      <c r="R25" s="267"/>
      <c r="S25" s="265" t="str">
        <f>IF(SUM(S24:V24)=0,"",SUM(S24:V24))</f>
        <v/>
      </c>
      <c r="T25" s="266"/>
      <c r="U25" s="266"/>
      <c r="V25" s="266"/>
      <c r="W25" s="267"/>
      <c r="X25" s="48">
        <f>SUM(I25:W25)</f>
        <v>100</v>
      </c>
      <c r="Y25" s="87"/>
      <c r="Z25" s="82"/>
      <c r="AA25" s="82"/>
      <c r="AB25" s="82"/>
      <c r="AC25" s="82"/>
      <c r="AD25" s="82"/>
      <c r="AE25" s="82"/>
      <c r="AF25" s="82"/>
      <c r="AG25" s="82"/>
      <c r="AH25" s="82"/>
      <c r="AI25" s="82"/>
      <c r="AJ25" s="82"/>
      <c r="AK25" s="82"/>
      <c r="AL25" s="82"/>
      <c r="AM25" s="82"/>
      <c r="AN25" s="35"/>
      <c r="AO25" s="82"/>
      <c r="AP25" s="82"/>
      <c r="AQ25" s="82"/>
      <c r="AR25" s="82"/>
      <c r="AS25" s="82"/>
      <c r="AT25" s="82"/>
      <c r="AU25" s="82"/>
      <c r="AV25" s="82"/>
      <c r="AW25" s="82"/>
      <c r="AX25" s="133"/>
    </row>
    <row r="26" spans="1:50" ht="15.75" x14ac:dyDescent="0.25">
      <c r="AN26" s="35"/>
    </row>
    <row r="27" spans="1:50" x14ac:dyDescent="0.25">
      <c r="C27" t="s">
        <v>138</v>
      </c>
      <c r="D27" s="101">
        <v>51</v>
      </c>
    </row>
    <row r="28" spans="1:50" ht="15.75" thickBot="1" x14ac:dyDescent="0.3">
      <c r="D28" s="13" t="s">
        <v>9</v>
      </c>
      <c r="E28" s="100">
        <f>SUM(D30:I30)</f>
        <v>0.44999999999999996</v>
      </c>
      <c r="K28" s="13" t="s">
        <v>10</v>
      </c>
      <c r="L28" s="100">
        <f>SUM(K30:P30)</f>
        <v>0.2</v>
      </c>
      <c r="R28" s="13" t="s">
        <v>11</v>
      </c>
      <c r="S28" s="100">
        <f>SUM(R30:W30)</f>
        <v>0.35</v>
      </c>
      <c r="Y28" s="13" t="s">
        <v>12</v>
      </c>
      <c r="Z28" s="100">
        <f>SUM(Y30:AD30)</f>
        <v>0</v>
      </c>
      <c r="AF28" s="13" t="s">
        <v>13</v>
      </c>
      <c r="AG28" s="100">
        <f>SUM(AF30:AK30)</f>
        <v>0</v>
      </c>
      <c r="AM28" s="253" t="s">
        <v>139</v>
      </c>
      <c r="AN28" s="253"/>
      <c r="AO28" s="253"/>
      <c r="AP28" s="253"/>
      <c r="AQ28" s="253"/>
      <c r="AR28" s="253"/>
    </row>
    <row r="29" spans="1:50" ht="15.75" customHeight="1" thickBot="1" x14ac:dyDescent="0.3">
      <c r="B29">
        <f>COUNT(A32:A78)</f>
        <v>47</v>
      </c>
      <c r="C29" t="s">
        <v>95</v>
      </c>
      <c r="D29" s="90" t="str">
        <f>$E$4</f>
        <v>Presentasi 
Materi</v>
      </c>
      <c r="E29" s="91" t="str">
        <f>$E$5</f>
        <v>Diskusi kelas</v>
      </c>
      <c r="F29" s="91" t="str">
        <f>$E$6</f>
        <v>Diskusi online</v>
      </c>
      <c r="G29" s="91" t="str">
        <f>$E$7</f>
        <v>Proposal 
Tugas Besar</v>
      </c>
      <c r="H29" s="91" t="str">
        <f>$E$8</f>
        <v>Presentasi 
Rancangan Tugas Besar</v>
      </c>
      <c r="I29" s="91">
        <f>$E$9</f>
        <v>0</v>
      </c>
      <c r="J29" s="256" t="s">
        <v>127</v>
      </c>
      <c r="K29" s="90" t="str">
        <f>$E$4</f>
        <v>Presentasi 
Materi</v>
      </c>
      <c r="L29" s="91" t="str">
        <f>$E$5</f>
        <v>Diskusi kelas</v>
      </c>
      <c r="M29" s="91" t="str">
        <f>$E$6</f>
        <v>Diskusi online</v>
      </c>
      <c r="N29" s="91" t="str">
        <f>$E$7</f>
        <v>Proposal 
Tugas Besar</v>
      </c>
      <c r="O29" s="91" t="str">
        <f>$E$8</f>
        <v>Presentasi 
Rancangan Tugas Besar</v>
      </c>
      <c r="P29" s="91">
        <f>$E$9</f>
        <v>0</v>
      </c>
      <c r="Q29" s="256" t="s">
        <v>126</v>
      </c>
      <c r="R29" s="90" t="str">
        <f>$E$4</f>
        <v>Presentasi 
Materi</v>
      </c>
      <c r="S29" s="91" t="str">
        <f>$E$5</f>
        <v>Diskusi kelas</v>
      </c>
      <c r="T29" s="91" t="str">
        <f>$E$6</f>
        <v>Diskusi online</v>
      </c>
      <c r="U29" s="91" t="str">
        <f>$E$7</f>
        <v>Proposal 
Tugas Besar</v>
      </c>
      <c r="V29" s="91" t="str">
        <f>$E$8</f>
        <v>Presentasi 
Rancangan Tugas Besar</v>
      </c>
      <c r="W29" s="91">
        <f>$E$9</f>
        <v>0</v>
      </c>
      <c r="X29" s="256" t="s">
        <v>125</v>
      </c>
      <c r="Y29" s="90" t="str">
        <f>$E$4</f>
        <v>Presentasi 
Materi</v>
      </c>
      <c r="Z29" s="91" t="str">
        <f>$E$5</f>
        <v>Diskusi kelas</v>
      </c>
      <c r="AA29" s="91" t="str">
        <f>$E$6</f>
        <v>Diskusi online</v>
      </c>
      <c r="AB29" s="91" t="str">
        <f>$E$7</f>
        <v>Proposal 
Tugas Besar</v>
      </c>
      <c r="AC29" s="91" t="str">
        <f>$E$8</f>
        <v>Presentasi 
Rancangan Tugas Besar</v>
      </c>
      <c r="AD29" s="91">
        <f>$E$9</f>
        <v>0</v>
      </c>
      <c r="AE29" s="251" t="s">
        <v>124</v>
      </c>
      <c r="AF29" s="90" t="str">
        <f>$E$4</f>
        <v>Presentasi 
Materi</v>
      </c>
      <c r="AG29" s="91" t="str">
        <f>$E$5</f>
        <v>Diskusi kelas</v>
      </c>
      <c r="AH29" s="91" t="str">
        <f>$E$6</f>
        <v>Diskusi online</v>
      </c>
      <c r="AI29" s="91" t="str">
        <f>$E$7</f>
        <v>Proposal 
Tugas Besar</v>
      </c>
      <c r="AJ29" s="91" t="str">
        <f>$E$8</f>
        <v>Presentasi 
Rancangan Tugas Besar</v>
      </c>
      <c r="AK29" s="91">
        <f>$E$9</f>
        <v>0</v>
      </c>
      <c r="AL29" s="251" t="s">
        <v>123</v>
      </c>
      <c r="AM29" s="127" t="str">
        <f>$E$4</f>
        <v>Presentasi 
Materi</v>
      </c>
      <c r="AN29" s="128" t="str">
        <f>$E$5</f>
        <v>Diskusi kelas</v>
      </c>
      <c r="AO29" s="128" t="str">
        <f>$E$6</f>
        <v>Diskusi online</v>
      </c>
      <c r="AP29" s="128" t="str">
        <f>$E$7</f>
        <v>Proposal 
Tugas Besar</v>
      </c>
      <c r="AQ29" s="128" t="str">
        <f>$E$8</f>
        <v>Presentasi 
Rancangan Tugas Besar</v>
      </c>
      <c r="AR29" s="128" t="s">
        <v>94</v>
      </c>
    </row>
    <row r="30" spans="1:50" ht="15.75" x14ac:dyDescent="0.25">
      <c r="A30" s="245" t="s">
        <v>116</v>
      </c>
      <c r="B30" s="245" t="s">
        <v>121</v>
      </c>
      <c r="C30" s="247" t="s">
        <v>256</v>
      </c>
      <c r="D30" s="92">
        <f>IF(I$24&lt;&gt;0,$I$4,IF($N$24&lt;&gt;0,$N$4,IF($S$24&lt;&gt;0,$S$4,0)))/100</f>
        <v>0.2</v>
      </c>
      <c r="E30" s="65">
        <f>IF($I$24&lt;&gt;0,$I$5,IF($N$24&lt;&gt;0,$N$5,IF($S$24&lt;&gt;0,$S$5,0)))/100</f>
        <v>0.15</v>
      </c>
      <c r="F30" s="65">
        <f>IF($I$24&lt;&gt;0,$I$6,IF($N$24&lt;&gt;0,$N$6,IF($S$24&lt;&gt;0,$S$6,0)))/100</f>
        <v>0.1</v>
      </c>
      <c r="G30" s="65">
        <f>IF($I$24&lt;&gt;0,$I$7,IF($N$24&lt;&gt;0,$N$7,IF($S$24&lt;&gt;0,$S$7,0)))/100</f>
        <v>0</v>
      </c>
      <c r="H30" s="65">
        <f>IF(I$24&lt;&gt;0,I$8,IF(N$24&lt;&gt;0,N$8,IF(S$24&lt;&gt;0,S$8,0)))/100</f>
        <v>0</v>
      </c>
      <c r="I30" s="65">
        <f>IF($I$24&lt;&gt;0,$I$9,IF($N$24&lt;&gt;0,$N$9,IF($S$24&lt;&gt;0,$S$9,0)))/100</f>
        <v>0</v>
      </c>
      <c r="J30" s="257"/>
      <c r="K30" s="92">
        <f>IF($J$24&lt;&gt;0,$J$4,IF($O24&lt;&gt;0,$O$4,IF($T$24&lt;&gt;0,$T$4,0)))/100</f>
        <v>0</v>
      </c>
      <c r="L30" s="65">
        <f>IF($J$24&lt;&gt;0,$J$5,IF($O24&lt;&gt;0,$O$5,IF($T$24&lt;&gt;0,$T$5,0)))/100</f>
        <v>0</v>
      </c>
      <c r="M30" s="65">
        <f>IF($J$24&lt;&gt;0,$J$6,IF($O24&lt;&gt;0,$O$6,IF($T$24&lt;&gt;0,$T$6,0)))/100</f>
        <v>0</v>
      </c>
      <c r="N30" s="65">
        <f>IF($J$24&lt;&gt;0,$J$7,IF($O24&lt;&gt;0,$O$7,IF($T$24&lt;&gt;0,$T$7,0)))/100</f>
        <v>0.2</v>
      </c>
      <c r="O30" s="65">
        <f>IF($J$24&lt;&gt;0,$J$8,IF($O24&lt;&gt;0,$O$8,IF($T$24&lt;&gt;0,$T$8,0)))/100</f>
        <v>0</v>
      </c>
      <c r="P30" s="65">
        <f>IF($J$24&lt;&gt;0,$J$9,IF($O24&lt;&gt;0,$O$9,IF($T$24&lt;&gt;0,$T$9,0)))/100</f>
        <v>0</v>
      </c>
      <c r="Q30" s="257"/>
      <c r="R30" s="92">
        <f>IF($K$24&lt;&gt;0,$K$4,IF($P24&lt;&gt;0,$P$4,IF($U$24&lt;&gt;0,$U$4,0)))/100</f>
        <v>0</v>
      </c>
      <c r="S30" s="92">
        <f>IF($K$24&lt;&gt;0,$K$5,IF($P24&lt;&gt;0,$P$5,IF($U$24&lt;&gt;0,$U$5,0)))/100</f>
        <v>0</v>
      </c>
      <c r="T30" s="92">
        <f>IF($K$24&lt;&gt;0,$K$6,IF($P24&lt;&gt;0,$P$6,IF($U$24&lt;&gt;0,$U$6,0)))/100</f>
        <v>0</v>
      </c>
      <c r="U30" s="92">
        <f>IF($K$24&lt;&gt;0,$K$7,IF($P24&lt;&gt;0,$P$7,IF($U$24&lt;&gt;0,$U$7,0)))/100</f>
        <v>0</v>
      </c>
      <c r="V30" s="92">
        <f>IF($K$24&lt;&gt;0,$K$8,IF($P24&lt;&gt;0,$P$8,IF($U$24&lt;&gt;0,$U$8,0)))/100</f>
        <v>0.35</v>
      </c>
      <c r="W30" s="92">
        <f>IF($K$24&lt;&gt;0,$K$9,IF($P24&lt;&gt;0,$P$9,IF($U$24&lt;&gt;0,$U$9,0)))/100</f>
        <v>0</v>
      </c>
      <c r="X30" s="257"/>
      <c r="Y30" s="92">
        <f>IF($L$24&lt;&gt;0,$L$4,IF($Q24&lt;&gt;0,$Q$4,IF($V$24&lt;&gt;0,$V$4,0)))/100</f>
        <v>0</v>
      </c>
      <c r="Z30" s="92">
        <f>IF($L$24&lt;&gt;0,$L$5,IF($Q24&lt;&gt;0,$Q$5,IF($V$24&lt;&gt;0,$V$5,0)))/100</f>
        <v>0</v>
      </c>
      <c r="AA30" s="92">
        <f>IF($L$24&lt;&gt;0,$L$6,IF($Q24&lt;&gt;0,$Q$6,IF($V$24&lt;&gt;0,$V$6,0)))/100</f>
        <v>0</v>
      </c>
      <c r="AB30" s="92">
        <f>IF($L$24&lt;&gt;0,$L$7,IF($Q24&lt;&gt;0,$Q$7,IF($V$24&lt;&gt;0,$V$7,0)))/100</f>
        <v>0</v>
      </c>
      <c r="AC30" s="92">
        <f>IF($L$24&lt;&gt;0,$L$8,IF($Q24&lt;&gt;0,$Q$8,IF($V$24&lt;&gt;0,$V$8,0)))/100</f>
        <v>0</v>
      </c>
      <c r="AD30" s="92">
        <f>IF($L$24&lt;&gt;0,$L$9,IF($Q24&lt;&gt;0,$Q$9,IF($V$24&lt;&gt;0,$V$9,0)))/100</f>
        <v>0</v>
      </c>
      <c r="AE30" s="252"/>
      <c r="AF30" s="92">
        <f>IF($M$24&lt;&gt;0,$M$4,IF($R24&lt;&gt;0,$R$4,IF($W$24&lt;&gt;0,$W$4,0)))/100</f>
        <v>0</v>
      </c>
      <c r="AG30" s="92">
        <f>IF($M$24&lt;&gt;0,$M$5,IF($R24&lt;&gt;0,$R$5,IF($W$24&lt;&gt;0,$W$5,0)))/100</f>
        <v>0</v>
      </c>
      <c r="AH30" s="92">
        <f>IF($M$24&lt;&gt;0,$M$6,IF($R24&lt;&gt;0,$R$6,IF($W$24&lt;&gt;0,$W$6,0)))/100</f>
        <v>0</v>
      </c>
      <c r="AI30" s="92">
        <f>IF($M$24&lt;&gt;0,$M$7,IF($R24&lt;&gt;0,$R$7,IF($W$24&lt;&gt;0,$W$7,0)))/100</f>
        <v>0</v>
      </c>
      <c r="AJ30" s="92">
        <f>IF($M$24&lt;&gt;0,$M$8,IF($R24&lt;&gt;0,$R$8,IF($W$24&lt;&gt;0,$W$8,0)))/100</f>
        <v>0</v>
      </c>
      <c r="AK30" s="92">
        <v>0</v>
      </c>
      <c r="AL30" s="252"/>
      <c r="AM30" s="129">
        <f>SUM(I4:W4)/100</f>
        <v>0.2</v>
      </c>
      <c r="AN30" s="130">
        <f>SUM(I5:W5)/100</f>
        <v>0.15</v>
      </c>
      <c r="AO30" s="130">
        <f>SUM(I6:W6)/100</f>
        <v>0.1</v>
      </c>
      <c r="AP30" s="130">
        <f>SUM(I7:W7)/100</f>
        <v>0.2</v>
      </c>
      <c r="AQ30" s="130">
        <f>SUM(I8:W8)/100</f>
        <v>0.35</v>
      </c>
      <c r="AR30" s="130">
        <f>SUM(I9:W9)/100</f>
        <v>0</v>
      </c>
    </row>
    <row r="31" spans="1:50" ht="15.75" x14ac:dyDescent="0.25">
      <c r="A31" s="246"/>
      <c r="B31" s="246"/>
      <c r="C31" s="248"/>
      <c r="D31" s="93"/>
      <c r="E31" s="36"/>
      <c r="F31" s="36"/>
      <c r="G31" s="36"/>
      <c r="H31" s="36"/>
      <c r="I31" s="36"/>
      <c r="J31" s="94"/>
      <c r="K31" s="93"/>
      <c r="L31" s="36"/>
      <c r="M31" s="36"/>
      <c r="N31" s="36"/>
      <c r="O31" s="36"/>
      <c r="P31" s="36"/>
      <c r="Q31" s="94"/>
      <c r="R31" s="93"/>
      <c r="S31" s="36"/>
      <c r="T31" s="36"/>
      <c r="U31" s="36"/>
      <c r="V31" s="36"/>
      <c r="W31" s="36"/>
      <c r="X31" s="94"/>
      <c r="Y31" s="93"/>
      <c r="Z31" s="36"/>
      <c r="AA31" s="36"/>
      <c r="AB31" s="36"/>
      <c r="AC31" s="36"/>
      <c r="AD31" s="36"/>
      <c r="AE31" s="94"/>
      <c r="AF31" s="93"/>
      <c r="AG31" s="36"/>
      <c r="AH31" s="36"/>
      <c r="AI31" s="36"/>
      <c r="AJ31" s="36"/>
      <c r="AK31" s="36"/>
      <c r="AL31" s="94"/>
      <c r="AM31" s="32"/>
      <c r="AN31" s="32"/>
      <c r="AQ31" s="35"/>
      <c r="AR31" s="31"/>
    </row>
    <row r="32" spans="1:50" x14ac:dyDescent="0.25">
      <c r="A32" s="89">
        <f>IF(B32="","",1)</f>
        <v>1</v>
      </c>
      <c r="B32" s="115">
        <v>1103110120</v>
      </c>
      <c r="C32" s="115" t="s">
        <v>209</v>
      </c>
      <c r="D32" s="155">
        <f>VLOOKUP(B32,'[2]Nilai All'!$A$2:$H$49,4,TRUE)</f>
        <v>70</v>
      </c>
      <c r="E32" s="34">
        <f>VLOOKUP(B32,'[2]Nilai All'!$A$2:$H$49,5,TRUE)</f>
        <v>75</v>
      </c>
      <c r="F32" s="34">
        <f>VLOOKUP(B32,'[2]Nilai All'!$A$2:$H$49,6,TRUE)</f>
        <v>50</v>
      </c>
      <c r="G32" s="34"/>
      <c r="H32" s="34"/>
      <c r="I32" s="34"/>
      <c r="J32" s="96">
        <f>IF($A32="","",(D$30*D32+E$30*E32+F$30*F32+G$30*G32+H$30*H32+I$30*I32)/(SUM($D$30:$I$30)*100)*100)</f>
        <v>67.222222222222229</v>
      </c>
      <c r="K32" s="95"/>
      <c r="L32" s="34"/>
      <c r="M32" s="34"/>
      <c r="N32" s="34">
        <f>VLOOKUP(B32,'[2]Nilai All'!$A$2:$H$49,7,TRUE)</f>
        <v>70</v>
      </c>
      <c r="O32" s="34"/>
      <c r="P32" s="34"/>
      <c r="Q32" s="96">
        <f>IF($A32="","",(K$30*K32+L$30*L32+M$30*M32+N$30*N32+O$30*O32+P$30*P32)/(SUM($K$30:$P$30)*100)*100)</f>
        <v>70</v>
      </c>
      <c r="R32" s="95"/>
      <c r="S32" s="34"/>
      <c r="T32" s="34"/>
      <c r="U32" s="34"/>
      <c r="V32" s="34">
        <f>VLOOKUP(B32,'[2]Nilai All'!$A$2:$H$49,8,TRUE)</f>
        <v>75</v>
      </c>
      <c r="W32" s="34"/>
      <c r="X32" s="96">
        <f>IF($A32="","",(R$30*R32+S$30*S32+T$30*T32+U$30*U32+V$30*V32+W$30*W32)/(SUM($R$30:$W$30)*100)*100)</f>
        <v>75</v>
      </c>
      <c r="Y32" s="95"/>
      <c r="Z32" s="34"/>
      <c r="AA32" s="34"/>
      <c r="AB32" s="34"/>
      <c r="AC32" s="34"/>
      <c r="AD32" s="34"/>
      <c r="AE32" s="96" t="e">
        <f>IF($A32="","",(Y$30*Y32+Z$30*Z32+AA$30*AA32+AB$30*AB32+AC$30*AC32+AD$30*AD32)/(SUM($Y$30:$AD$30)*100)*100)</f>
        <v>#DIV/0!</v>
      </c>
      <c r="AF32" s="95"/>
      <c r="AG32" s="34"/>
      <c r="AH32" s="34"/>
      <c r="AI32" s="34"/>
      <c r="AJ32" s="34"/>
      <c r="AK32" s="34"/>
      <c r="AL32" s="96" t="e">
        <f>IF($A32="","",(AF$30*AF32+AG$30*AG32+AH$30*AH32+AI$30*AI32+AJ$30*AJ32+AK$30*AK32)/(SUM($Y$30:$AD$30)*100)*100)</f>
        <v>#DIV/0!</v>
      </c>
      <c r="AM32" s="88">
        <f t="shared" ref="AM32:AM76" si="4">IF(A32="","",(D32*$D$30+K32*$K$30+R32*$R$30+Y32*$Y$30+AF32*$AF$30)/$AM$30)</f>
        <v>70</v>
      </c>
      <c r="AN32" s="88">
        <f t="shared" ref="AN32:AN76" si="5">IF(A32="","",(E32*$E$30+L32*$L$30+S32*$S$30+Z32*$Z$30+AG32*$AG$30)/$AN$30)</f>
        <v>75</v>
      </c>
      <c r="AO32" s="88">
        <f t="shared" ref="AO32:AO76" si="6">IF(A32="","",(F32*$F$30+M32*$M$30+T32*$T$30+AA32*$AA$30+AH32*$AH$30)/$AO$30)</f>
        <v>50</v>
      </c>
      <c r="AP32" s="88">
        <f t="shared" ref="AP32:AP76" si="7">IF(A32="","",(G32*$G$30+N32*$N$30+U32*$U$30+AB32*$AB$30+AI32*$AI$30)/$AP$30)</f>
        <v>70</v>
      </c>
      <c r="AQ32" s="88">
        <f t="shared" ref="AQ32:AQ76" si="8">IF(A32="","",(H32*$H$30+O32*$O$30+V32*$V$30+AC32*$AC$30+AJ32*$AJ$30)/$AQ$30)</f>
        <v>75</v>
      </c>
      <c r="AR32" s="88" t="e">
        <f t="shared" ref="AR32:AR76" si="9">IF(A32="","",(I32*$I$30+P32*$P$30+W32*$W$30+AD32*$AD$30+AK32*$AK$30)/$AR$30)</f>
        <v>#DIV/0!</v>
      </c>
    </row>
    <row r="33" spans="1:53" x14ac:dyDescent="0.25">
      <c r="A33" s="89">
        <f t="shared" ref="A33:A78" si="10">IF(B33="","",A32+1)</f>
        <v>2</v>
      </c>
      <c r="B33" s="115">
        <v>1103110129</v>
      </c>
      <c r="C33" s="115" t="s">
        <v>210</v>
      </c>
      <c r="D33" s="155">
        <f>VLOOKUP(B33,'[2]Nilai All'!$A$2:$H$49,4,TRUE)</f>
        <v>70</v>
      </c>
      <c r="E33" s="34">
        <f>VLOOKUP(B33,'[2]Nilai All'!$A$2:$H$49,5,TRUE)</f>
        <v>75</v>
      </c>
      <c r="F33" s="34">
        <f>VLOOKUP(B33,'[2]Nilai All'!$A$2:$H$49,6,TRUE)</f>
        <v>50</v>
      </c>
      <c r="G33" s="34"/>
      <c r="H33" s="34"/>
      <c r="I33" s="34"/>
      <c r="J33" s="96">
        <f>IF($A33="","",(D$30*D33+E$30*E33+F$30*F33+G$30*G33+H$30*H33+I$30*I33)/(SUM($D$30:$I$30)*100)*100)</f>
        <v>67.222222222222229</v>
      </c>
      <c r="K33" s="95"/>
      <c r="L33" s="34"/>
      <c r="M33" s="34"/>
      <c r="N33" s="34">
        <f>VLOOKUP(B33,'[2]Nilai All'!$A$2:$H$49,7,TRUE)</f>
        <v>70</v>
      </c>
      <c r="O33" s="34"/>
      <c r="P33" s="34"/>
      <c r="Q33" s="96">
        <f t="shared" ref="Q33:Q76" si="11">IF($A33="","",(K$30*K33+L$30*L33+M$30*M33+N$30*N33+O$30*O33+P$30*P33)/(SUM($K$30:$P$30)*100)*100)</f>
        <v>70</v>
      </c>
      <c r="R33" s="95"/>
      <c r="S33" s="34"/>
      <c r="T33" s="34"/>
      <c r="U33" s="34"/>
      <c r="V33" s="34">
        <f>VLOOKUP(B33,'[2]Nilai All'!$A$2:$H$49,8,TRUE)</f>
        <v>75</v>
      </c>
      <c r="W33" s="34"/>
      <c r="X33" s="96">
        <f t="shared" ref="X33:X78" si="12">IF($A33="","",(R$30*R33+S$30*S33+T$30*T33+U$30*U33+V$30*V33+W$30*W33)/(SUM($R$30:$W$30)*100)*100)</f>
        <v>75</v>
      </c>
      <c r="Y33" s="95"/>
      <c r="Z33" s="34"/>
      <c r="AA33" s="34"/>
      <c r="AB33" s="34"/>
      <c r="AC33" s="34"/>
      <c r="AD33" s="34"/>
      <c r="AE33" s="96" t="e">
        <f t="shared" ref="AE33:AE76" si="13">IF($A33="","",(Y$30*Y33+Z$30*Z33+AA$30*AA33+AB$30*AB33+AC$30*AC33+AD$30*AD33)/(SUM($Y$30:$AD$30)*100)*100)</f>
        <v>#DIV/0!</v>
      </c>
      <c r="AF33" s="95"/>
      <c r="AG33" s="34"/>
      <c r="AH33" s="34"/>
      <c r="AI33" s="34"/>
      <c r="AJ33" s="34"/>
      <c r="AK33" s="34"/>
      <c r="AL33" s="96" t="e">
        <f t="shared" ref="AL33:AL76" si="14">IF($A33="","",(AF$30*AF33+AG$30*AG33+AH$30*AH33+AI$30*AI33+AJ$30*AJ33+AK$30*AK33)/(SUM($Y$30:$AD$30)*100)*100)</f>
        <v>#DIV/0!</v>
      </c>
      <c r="AM33" s="88">
        <f t="shared" si="4"/>
        <v>70</v>
      </c>
      <c r="AN33" s="88">
        <f t="shared" si="5"/>
        <v>75</v>
      </c>
      <c r="AO33" s="88">
        <f t="shared" si="6"/>
        <v>50</v>
      </c>
      <c r="AP33" s="88">
        <f t="shared" si="7"/>
        <v>70</v>
      </c>
      <c r="AQ33" s="88">
        <f t="shared" si="8"/>
        <v>75</v>
      </c>
      <c r="AR33" s="88" t="e">
        <f t="shared" si="9"/>
        <v>#DIV/0!</v>
      </c>
    </row>
    <row r="34" spans="1:53" x14ac:dyDescent="0.25">
      <c r="A34" s="89">
        <f t="shared" si="10"/>
        <v>3</v>
      </c>
      <c r="B34" s="115">
        <v>1103110155</v>
      </c>
      <c r="C34" s="115" t="s">
        <v>211</v>
      </c>
      <c r="D34" s="155">
        <f>VLOOKUP(B34,'[2]Nilai All'!$A$2:$H$49,4,TRUE)</f>
        <v>72.5</v>
      </c>
      <c r="E34" s="34">
        <f>VLOOKUP(B34,'[2]Nilai All'!$A$2:$H$49,5,TRUE)</f>
        <v>65</v>
      </c>
      <c r="F34" s="34">
        <f>VLOOKUP(B34,'[2]Nilai All'!$A$2:$H$49,6,TRUE)</f>
        <v>80</v>
      </c>
      <c r="G34" s="34"/>
      <c r="H34" s="34"/>
      <c r="I34" s="34"/>
      <c r="J34" s="96">
        <f t="shared" ref="J34:J78" si="15">IF($A34="","",(D$30*D34+E$30*E34+F$30*F34+G$30*G34+H$30*H34+I$30*I34)/(SUM($D$30:$I$30)*100)*100)</f>
        <v>71.666666666666686</v>
      </c>
      <c r="K34" s="95"/>
      <c r="L34" s="34"/>
      <c r="M34" s="34"/>
      <c r="N34" s="34">
        <f>VLOOKUP(B34,'[2]Nilai All'!$A$2:$H$49,7,TRUE)</f>
        <v>70</v>
      </c>
      <c r="O34" s="34"/>
      <c r="P34" s="34"/>
      <c r="Q34" s="96">
        <f t="shared" si="11"/>
        <v>70</v>
      </c>
      <c r="R34" s="95"/>
      <c r="S34" s="34"/>
      <c r="T34" s="34"/>
      <c r="U34" s="34"/>
      <c r="V34" s="34">
        <f>VLOOKUP(B34,'[2]Nilai All'!$A$2:$H$49,8,TRUE)</f>
        <v>75</v>
      </c>
      <c r="W34" s="34"/>
      <c r="X34" s="96">
        <f t="shared" si="12"/>
        <v>75</v>
      </c>
      <c r="Y34" s="95"/>
      <c r="Z34" s="34"/>
      <c r="AA34" s="34"/>
      <c r="AB34" s="34"/>
      <c r="AC34" s="34"/>
      <c r="AD34" s="34"/>
      <c r="AE34" s="96" t="e">
        <f t="shared" si="13"/>
        <v>#DIV/0!</v>
      </c>
      <c r="AF34" s="95"/>
      <c r="AG34" s="34"/>
      <c r="AH34" s="34"/>
      <c r="AI34" s="34"/>
      <c r="AJ34" s="34"/>
      <c r="AK34" s="34"/>
      <c r="AL34" s="96" t="e">
        <f t="shared" si="14"/>
        <v>#DIV/0!</v>
      </c>
      <c r="AM34" s="88">
        <f t="shared" si="4"/>
        <v>72.5</v>
      </c>
      <c r="AN34" s="88">
        <f t="shared" si="5"/>
        <v>65</v>
      </c>
      <c r="AO34" s="88">
        <f t="shared" si="6"/>
        <v>80</v>
      </c>
      <c r="AP34" s="88">
        <f t="shared" si="7"/>
        <v>70</v>
      </c>
      <c r="AQ34" s="88">
        <f t="shared" si="8"/>
        <v>75</v>
      </c>
      <c r="AR34" s="88" t="e">
        <f t="shared" si="9"/>
        <v>#DIV/0!</v>
      </c>
    </row>
    <row r="35" spans="1:53" x14ac:dyDescent="0.25">
      <c r="A35" s="89">
        <f t="shared" si="10"/>
        <v>4</v>
      </c>
      <c r="B35" s="115">
        <v>1103110188</v>
      </c>
      <c r="C35" s="115" t="s">
        <v>212</v>
      </c>
      <c r="D35" s="155">
        <f>VLOOKUP(B35,'[2]Nilai All'!$A$2:$H$49,4,TRUE)</f>
        <v>72.5</v>
      </c>
      <c r="E35" s="34">
        <f>VLOOKUP(B35,'[2]Nilai All'!$A$2:$H$49,5,TRUE)</f>
        <v>65</v>
      </c>
      <c r="F35" s="34">
        <f>VLOOKUP(B35,'[2]Nilai All'!$A$2:$H$49,6,TRUE)</f>
        <v>55</v>
      </c>
      <c r="G35" s="34"/>
      <c r="H35" s="34"/>
      <c r="I35" s="34"/>
      <c r="J35" s="96">
        <f t="shared" si="15"/>
        <v>66.111111111111114</v>
      </c>
      <c r="K35" s="95"/>
      <c r="L35" s="34"/>
      <c r="M35" s="34"/>
      <c r="N35" s="34">
        <f>VLOOKUP(B35,'[2]Nilai All'!$A$2:$H$49,7,TRUE)</f>
        <v>70</v>
      </c>
      <c r="O35" s="34"/>
      <c r="P35" s="34"/>
      <c r="Q35" s="96">
        <f t="shared" si="11"/>
        <v>70</v>
      </c>
      <c r="R35" s="95"/>
      <c r="S35" s="34"/>
      <c r="T35" s="34"/>
      <c r="U35" s="34"/>
      <c r="V35" s="34">
        <f>VLOOKUP(B35,'[2]Nilai All'!$A$2:$H$49,8,TRUE)</f>
        <v>75</v>
      </c>
      <c r="W35" s="34"/>
      <c r="X35" s="96">
        <f t="shared" si="12"/>
        <v>75</v>
      </c>
      <c r="Y35" s="95"/>
      <c r="Z35" s="34"/>
      <c r="AA35" s="34"/>
      <c r="AB35" s="34"/>
      <c r="AC35" s="34"/>
      <c r="AD35" s="34"/>
      <c r="AE35" s="96" t="e">
        <f t="shared" si="13"/>
        <v>#DIV/0!</v>
      </c>
      <c r="AF35" s="95"/>
      <c r="AG35" s="34"/>
      <c r="AH35" s="34"/>
      <c r="AI35" s="34"/>
      <c r="AJ35" s="34"/>
      <c r="AK35" s="34"/>
      <c r="AL35" s="96" t="e">
        <f t="shared" si="14"/>
        <v>#DIV/0!</v>
      </c>
      <c r="AM35" s="88">
        <f t="shared" si="4"/>
        <v>72.5</v>
      </c>
      <c r="AN35" s="88">
        <f t="shared" si="5"/>
        <v>65</v>
      </c>
      <c r="AO35" s="88">
        <f t="shared" si="6"/>
        <v>55</v>
      </c>
      <c r="AP35" s="88">
        <f t="shared" si="7"/>
        <v>70</v>
      </c>
      <c r="AQ35" s="88">
        <f t="shared" si="8"/>
        <v>75</v>
      </c>
      <c r="AR35" s="88" t="e">
        <f t="shared" si="9"/>
        <v>#DIV/0!</v>
      </c>
    </row>
    <row r="36" spans="1:53" x14ac:dyDescent="0.25">
      <c r="A36" s="89">
        <f t="shared" si="10"/>
        <v>5</v>
      </c>
      <c r="B36" s="115">
        <v>1103110189</v>
      </c>
      <c r="C36" s="115" t="s">
        <v>213</v>
      </c>
      <c r="D36" s="155">
        <f>VLOOKUP(B36,'[2]Nilai All'!$A$2:$H$49,4,TRUE)</f>
        <v>35</v>
      </c>
      <c r="E36" s="34">
        <f>VLOOKUP(B36,'[2]Nilai All'!$A$2:$H$49,5,TRUE)</f>
        <v>37.5</v>
      </c>
      <c r="F36" s="34">
        <f>VLOOKUP(B36,'[2]Nilai All'!$A$2:$H$49,6,TRUE)</f>
        <v>25</v>
      </c>
      <c r="G36" s="34"/>
      <c r="H36" s="34"/>
      <c r="I36" s="34"/>
      <c r="J36" s="96">
        <f t="shared" si="15"/>
        <v>33.611111111111114</v>
      </c>
      <c r="K36" s="95"/>
      <c r="L36" s="34"/>
      <c r="M36" s="34"/>
      <c r="N36" s="34">
        <f>VLOOKUP(B36,'[2]Nilai All'!$A$2:$H$49,7,TRUE)</f>
        <v>35</v>
      </c>
      <c r="O36" s="34"/>
      <c r="P36" s="34"/>
      <c r="Q36" s="96">
        <f t="shared" si="11"/>
        <v>35</v>
      </c>
      <c r="R36" s="95"/>
      <c r="S36" s="34"/>
      <c r="T36" s="34"/>
      <c r="U36" s="34"/>
      <c r="V36" s="34">
        <f>VLOOKUP(B36,'[2]Nilai All'!$A$2:$H$49,8,TRUE)</f>
        <v>37.5</v>
      </c>
      <c r="W36" s="34"/>
      <c r="X36" s="96">
        <f t="shared" si="12"/>
        <v>37.5</v>
      </c>
      <c r="Y36" s="95"/>
      <c r="Z36" s="34"/>
      <c r="AA36" s="34"/>
      <c r="AB36" s="34"/>
      <c r="AC36" s="34"/>
      <c r="AD36" s="34"/>
      <c r="AE36" s="96" t="e">
        <f t="shared" si="13"/>
        <v>#DIV/0!</v>
      </c>
      <c r="AF36" s="95"/>
      <c r="AG36" s="34"/>
      <c r="AH36" s="34"/>
      <c r="AI36" s="34"/>
      <c r="AJ36" s="34"/>
      <c r="AK36" s="34"/>
      <c r="AL36" s="96" t="e">
        <f t="shared" si="14"/>
        <v>#DIV/0!</v>
      </c>
      <c r="AM36" s="88">
        <f t="shared" si="4"/>
        <v>35</v>
      </c>
      <c r="AN36" s="88">
        <f t="shared" si="5"/>
        <v>37.5</v>
      </c>
      <c r="AO36" s="88">
        <f t="shared" si="6"/>
        <v>25</v>
      </c>
      <c r="AP36" s="88">
        <f t="shared" si="7"/>
        <v>35</v>
      </c>
      <c r="AQ36" s="88">
        <f t="shared" si="8"/>
        <v>37.5</v>
      </c>
      <c r="AR36" s="88" t="e">
        <f t="shared" si="9"/>
        <v>#DIV/0!</v>
      </c>
    </row>
    <row r="37" spans="1:53" x14ac:dyDescent="0.25">
      <c r="A37" s="89">
        <f t="shared" si="10"/>
        <v>6</v>
      </c>
      <c r="B37" s="115">
        <v>1103110192</v>
      </c>
      <c r="C37" s="115" t="s">
        <v>214</v>
      </c>
      <c r="D37" s="155">
        <f>VLOOKUP(B37,'[2]Nilai All'!$A$2:$H$49,4,TRUE)</f>
        <v>35</v>
      </c>
      <c r="E37" s="34">
        <f>VLOOKUP(B37,'[2]Nilai All'!$A$2:$H$49,5,TRUE)</f>
        <v>37.5</v>
      </c>
      <c r="F37" s="34">
        <f>VLOOKUP(B37,'[2]Nilai All'!$A$2:$H$49,6,TRUE)</f>
        <v>25</v>
      </c>
      <c r="G37" s="34"/>
      <c r="H37" s="34"/>
      <c r="I37" s="34"/>
      <c r="J37" s="96">
        <f t="shared" si="15"/>
        <v>33.611111111111114</v>
      </c>
      <c r="K37" s="95"/>
      <c r="L37" s="34"/>
      <c r="M37" s="34"/>
      <c r="N37" s="34">
        <f>VLOOKUP(B37,'[2]Nilai All'!$A$2:$H$49,7,TRUE)</f>
        <v>35</v>
      </c>
      <c r="O37" s="34"/>
      <c r="P37" s="34"/>
      <c r="Q37" s="96">
        <f t="shared" si="11"/>
        <v>35</v>
      </c>
      <c r="R37" s="95"/>
      <c r="S37" s="34"/>
      <c r="T37" s="34"/>
      <c r="U37" s="34"/>
      <c r="V37" s="34">
        <f>VLOOKUP(B37,'[2]Nilai All'!$A$2:$H$49,8,TRUE)</f>
        <v>37.5</v>
      </c>
      <c r="W37" s="34"/>
      <c r="X37" s="96">
        <f t="shared" si="12"/>
        <v>37.5</v>
      </c>
      <c r="Y37" s="95"/>
      <c r="Z37" s="34"/>
      <c r="AA37" s="34"/>
      <c r="AB37" s="34"/>
      <c r="AC37" s="34"/>
      <c r="AD37" s="34"/>
      <c r="AE37" s="96" t="e">
        <f t="shared" si="13"/>
        <v>#DIV/0!</v>
      </c>
      <c r="AF37" s="95"/>
      <c r="AG37" s="34"/>
      <c r="AH37" s="34"/>
      <c r="AI37" s="34"/>
      <c r="AJ37" s="34"/>
      <c r="AK37" s="34"/>
      <c r="AL37" s="96" t="e">
        <f t="shared" si="14"/>
        <v>#DIV/0!</v>
      </c>
      <c r="AM37" s="88">
        <f t="shared" si="4"/>
        <v>35</v>
      </c>
      <c r="AN37" s="88">
        <f t="shared" si="5"/>
        <v>37.5</v>
      </c>
      <c r="AO37" s="88">
        <f t="shared" si="6"/>
        <v>25</v>
      </c>
      <c r="AP37" s="88">
        <f t="shared" si="7"/>
        <v>35</v>
      </c>
      <c r="AQ37" s="88">
        <f t="shared" si="8"/>
        <v>37.5</v>
      </c>
      <c r="AR37" s="88" t="e">
        <f t="shared" si="9"/>
        <v>#DIV/0!</v>
      </c>
    </row>
    <row r="38" spans="1:53" x14ac:dyDescent="0.25">
      <c r="A38" s="89">
        <f t="shared" si="10"/>
        <v>7</v>
      </c>
      <c r="B38" s="115">
        <v>1103110211</v>
      </c>
      <c r="C38" s="115" t="s">
        <v>215</v>
      </c>
      <c r="D38" s="155">
        <f>VLOOKUP(B38,'[2]Nilai All'!$A$2:$H$49,4,TRUE)</f>
        <v>36.25</v>
      </c>
      <c r="E38" s="34">
        <f>VLOOKUP(B38,'[2]Nilai All'!$A$2:$H$49,5,TRUE)</f>
        <v>32.5</v>
      </c>
      <c r="F38" s="34">
        <f>VLOOKUP(B38,'[2]Nilai All'!$A$2:$H$49,6,TRUE)</f>
        <v>25</v>
      </c>
      <c r="G38" s="34"/>
      <c r="H38" s="34"/>
      <c r="I38" s="34"/>
      <c r="J38" s="96">
        <f t="shared" si="15"/>
        <v>32.500000000000007</v>
      </c>
      <c r="K38" s="95"/>
      <c r="L38" s="34"/>
      <c r="M38" s="34"/>
      <c r="N38" s="34">
        <f>VLOOKUP(B38,'[2]Nilai All'!$A$2:$H$49,7,TRUE)</f>
        <v>35</v>
      </c>
      <c r="O38" s="34"/>
      <c r="P38" s="34"/>
      <c r="Q38" s="96">
        <f t="shared" si="11"/>
        <v>35</v>
      </c>
      <c r="R38" s="95"/>
      <c r="S38" s="34"/>
      <c r="T38" s="34"/>
      <c r="U38" s="34"/>
      <c r="V38" s="34">
        <f>VLOOKUP(B38,'[2]Nilai All'!$A$2:$H$49,8,TRUE)</f>
        <v>37.5</v>
      </c>
      <c r="W38" s="34"/>
      <c r="X38" s="96">
        <f t="shared" si="12"/>
        <v>37.5</v>
      </c>
      <c r="Y38" s="95"/>
      <c r="Z38" s="34"/>
      <c r="AA38" s="34"/>
      <c r="AB38" s="34"/>
      <c r="AC38" s="34"/>
      <c r="AD38" s="34"/>
      <c r="AE38" s="96" t="e">
        <f t="shared" si="13"/>
        <v>#DIV/0!</v>
      </c>
      <c r="AF38" s="95"/>
      <c r="AG38" s="34"/>
      <c r="AH38" s="34"/>
      <c r="AI38" s="34"/>
      <c r="AJ38" s="34"/>
      <c r="AK38" s="34"/>
      <c r="AL38" s="96" t="e">
        <f t="shared" si="14"/>
        <v>#DIV/0!</v>
      </c>
      <c r="AM38" s="88">
        <f t="shared" si="4"/>
        <v>36.25</v>
      </c>
      <c r="AN38" s="88">
        <f t="shared" si="5"/>
        <v>32.5</v>
      </c>
      <c r="AO38" s="88">
        <f t="shared" si="6"/>
        <v>25</v>
      </c>
      <c r="AP38" s="88">
        <f t="shared" si="7"/>
        <v>35</v>
      </c>
      <c r="AQ38" s="88">
        <f t="shared" si="8"/>
        <v>37.5</v>
      </c>
      <c r="AR38" s="88" t="e">
        <f t="shared" si="9"/>
        <v>#DIV/0!</v>
      </c>
    </row>
    <row r="39" spans="1:53" x14ac:dyDescent="0.25">
      <c r="A39" s="89">
        <f t="shared" si="10"/>
        <v>8</v>
      </c>
      <c r="B39" s="115">
        <v>1103120016</v>
      </c>
      <c r="C39" s="115" t="s">
        <v>216</v>
      </c>
      <c r="D39" s="155">
        <f>VLOOKUP(B39,'[2]Nilai All'!$A$2:$H$49,4,TRUE)</f>
        <v>75</v>
      </c>
      <c r="E39" s="34">
        <f>VLOOKUP(B39,'[2]Nilai All'!$A$2:$H$49,5,TRUE)</f>
        <v>82.5</v>
      </c>
      <c r="F39" s="34">
        <f>VLOOKUP(B39,'[2]Nilai All'!$A$2:$H$49,6,TRUE)</f>
        <v>60</v>
      </c>
      <c r="G39" s="34"/>
      <c r="H39" s="34"/>
      <c r="I39" s="34"/>
      <c r="J39" s="96">
        <f t="shared" si="15"/>
        <v>74.166666666666686</v>
      </c>
      <c r="K39" s="95"/>
      <c r="L39" s="34"/>
      <c r="M39" s="34"/>
      <c r="N39" s="34">
        <f>VLOOKUP(B39,'[2]Nilai All'!$A$2:$H$49,7,TRUE)</f>
        <v>70</v>
      </c>
      <c r="O39" s="34"/>
      <c r="P39" s="34"/>
      <c r="Q39" s="96">
        <f t="shared" si="11"/>
        <v>70</v>
      </c>
      <c r="R39" s="95"/>
      <c r="S39" s="34"/>
      <c r="T39" s="34"/>
      <c r="U39" s="34"/>
      <c r="V39" s="34">
        <f>VLOOKUP(B39,'[2]Nilai All'!$A$2:$H$49,8,TRUE)</f>
        <v>75</v>
      </c>
      <c r="W39" s="34"/>
      <c r="X39" s="96">
        <f t="shared" si="12"/>
        <v>75</v>
      </c>
      <c r="Y39" s="95"/>
      <c r="Z39" s="34"/>
      <c r="AA39" s="34"/>
      <c r="AB39" s="34"/>
      <c r="AC39" s="34"/>
      <c r="AD39" s="34"/>
      <c r="AE39" s="96" t="e">
        <f t="shared" si="13"/>
        <v>#DIV/0!</v>
      </c>
      <c r="AF39" s="95"/>
      <c r="AG39" s="34"/>
      <c r="AH39" s="34"/>
      <c r="AI39" s="34"/>
      <c r="AJ39" s="34"/>
      <c r="AK39" s="34"/>
      <c r="AL39" s="96" t="e">
        <f t="shared" si="14"/>
        <v>#DIV/0!</v>
      </c>
      <c r="AM39" s="88">
        <f t="shared" si="4"/>
        <v>75</v>
      </c>
      <c r="AN39" s="88">
        <f t="shared" si="5"/>
        <v>82.5</v>
      </c>
      <c r="AO39" s="88">
        <f t="shared" si="6"/>
        <v>60</v>
      </c>
      <c r="AP39" s="88">
        <f t="shared" si="7"/>
        <v>70</v>
      </c>
      <c r="AQ39" s="88">
        <f t="shared" si="8"/>
        <v>75</v>
      </c>
      <c r="AR39" s="88" t="e">
        <f t="shared" si="9"/>
        <v>#DIV/0!</v>
      </c>
    </row>
    <row r="40" spans="1:53" x14ac:dyDescent="0.25">
      <c r="A40" s="89">
        <f t="shared" si="10"/>
        <v>9</v>
      </c>
      <c r="B40" s="115">
        <v>1103120117</v>
      </c>
      <c r="C40" s="115" t="s">
        <v>217</v>
      </c>
      <c r="D40" s="155">
        <f>VLOOKUP(B40,'[2]Nilai All'!$A$2:$H$49,4,TRUE)</f>
        <v>75</v>
      </c>
      <c r="E40" s="34">
        <f>VLOOKUP(B40,'[2]Nilai All'!$A$2:$H$49,5,TRUE)</f>
        <v>82.5</v>
      </c>
      <c r="F40" s="34">
        <f>VLOOKUP(B40,'[2]Nilai All'!$A$2:$H$49,6,TRUE)</f>
        <v>50</v>
      </c>
      <c r="G40" s="34"/>
      <c r="H40" s="34"/>
      <c r="I40" s="34"/>
      <c r="J40" s="96">
        <f t="shared" si="15"/>
        <v>71.944444444444457</v>
      </c>
      <c r="K40" s="95"/>
      <c r="L40" s="34"/>
      <c r="M40" s="34"/>
      <c r="N40" s="34">
        <f>VLOOKUP(B40,'[2]Nilai All'!$A$2:$H$49,7,TRUE)</f>
        <v>70</v>
      </c>
      <c r="O40" s="34"/>
      <c r="P40" s="34"/>
      <c r="Q40" s="96">
        <f t="shared" si="11"/>
        <v>70</v>
      </c>
      <c r="R40" s="95"/>
      <c r="S40" s="34"/>
      <c r="T40" s="34"/>
      <c r="U40" s="34"/>
      <c r="V40" s="34">
        <f>VLOOKUP(B40,'[2]Nilai All'!$A$2:$H$49,8,TRUE)</f>
        <v>75</v>
      </c>
      <c r="W40" s="34"/>
      <c r="X40" s="96">
        <f t="shared" si="12"/>
        <v>75</v>
      </c>
      <c r="Y40" s="95"/>
      <c r="Z40" s="34"/>
      <c r="AA40" s="34"/>
      <c r="AB40" s="34"/>
      <c r="AC40" s="34"/>
      <c r="AD40" s="34"/>
      <c r="AE40" s="96" t="e">
        <f t="shared" si="13"/>
        <v>#DIV/0!</v>
      </c>
      <c r="AF40" s="95"/>
      <c r="AG40" s="34"/>
      <c r="AH40" s="34"/>
      <c r="AI40" s="34"/>
      <c r="AJ40" s="34"/>
      <c r="AK40" s="34"/>
      <c r="AL40" s="96" t="e">
        <f t="shared" si="14"/>
        <v>#DIV/0!</v>
      </c>
      <c r="AM40" s="88">
        <f t="shared" si="4"/>
        <v>75</v>
      </c>
      <c r="AN40" s="88">
        <f t="shared" si="5"/>
        <v>82.5</v>
      </c>
      <c r="AO40" s="88">
        <f t="shared" si="6"/>
        <v>50</v>
      </c>
      <c r="AP40" s="88">
        <f t="shared" si="7"/>
        <v>70</v>
      </c>
      <c r="AQ40" s="88">
        <f t="shared" si="8"/>
        <v>75</v>
      </c>
      <c r="AR40" s="88" t="e">
        <f t="shared" si="9"/>
        <v>#DIV/0!</v>
      </c>
    </row>
    <row r="41" spans="1:53" x14ac:dyDescent="0.25">
      <c r="A41" s="89">
        <f t="shared" si="10"/>
        <v>10</v>
      </c>
      <c r="B41" s="115">
        <v>1103120178</v>
      </c>
      <c r="C41" s="115" t="s">
        <v>218</v>
      </c>
      <c r="D41" s="155">
        <f>VLOOKUP(B41,'[2]Nilai All'!$A$2:$H$49,4,TRUE)</f>
        <v>32.5</v>
      </c>
      <c r="E41" s="34">
        <f>VLOOKUP(B41,'[2]Nilai All'!$A$2:$H$49,5,TRUE)</f>
        <v>33.75</v>
      </c>
      <c r="F41" s="34">
        <f>VLOOKUP(B41,'[2]Nilai All'!$A$2:$H$49,6,TRUE)</f>
        <v>40</v>
      </c>
      <c r="G41" s="34"/>
      <c r="H41" s="34"/>
      <c r="I41" s="34"/>
      <c r="J41" s="96">
        <f t="shared" si="15"/>
        <v>34.583333333333336</v>
      </c>
      <c r="K41" s="95"/>
      <c r="L41" s="34"/>
      <c r="M41" s="34"/>
      <c r="N41" s="34">
        <f>VLOOKUP(B41,'[2]Nilai All'!$A$2:$H$49,7,TRUE)</f>
        <v>35</v>
      </c>
      <c r="O41" s="34"/>
      <c r="P41" s="34"/>
      <c r="Q41" s="96">
        <f t="shared" si="11"/>
        <v>35</v>
      </c>
      <c r="R41" s="95"/>
      <c r="S41" s="34"/>
      <c r="T41" s="34"/>
      <c r="U41" s="34"/>
      <c r="V41" s="34">
        <f>VLOOKUP(B41,'[2]Nilai All'!$A$2:$H$49,8,TRUE)</f>
        <v>37.5</v>
      </c>
      <c r="W41" s="34"/>
      <c r="X41" s="96">
        <f t="shared" si="12"/>
        <v>37.5</v>
      </c>
      <c r="Y41" s="95"/>
      <c r="Z41" s="34"/>
      <c r="AA41" s="34"/>
      <c r="AB41" s="34"/>
      <c r="AC41" s="34"/>
      <c r="AD41" s="34"/>
      <c r="AE41" s="96" t="e">
        <f t="shared" si="13"/>
        <v>#DIV/0!</v>
      </c>
      <c r="AF41" s="95"/>
      <c r="AG41" s="34"/>
      <c r="AH41" s="34"/>
      <c r="AI41" s="34"/>
      <c r="AJ41" s="34"/>
      <c r="AK41" s="34"/>
      <c r="AL41" s="96" t="e">
        <f t="shared" si="14"/>
        <v>#DIV/0!</v>
      </c>
      <c r="AM41" s="88">
        <f t="shared" si="4"/>
        <v>32.5</v>
      </c>
      <c r="AN41" s="88">
        <f t="shared" si="5"/>
        <v>33.75</v>
      </c>
      <c r="AO41" s="88">
        <f t="shared" si="6"/>
        <v>40</v>
      </c>
      <c r="AP41" s="88">
        <f t="shared" si="7"/>
        <v>35</v>
      </c>
      <c r="AQ41" s="88">
        <f t="shared" si="8"/>
        <v>37.5</v>
      </c>
      <c r="AR41" s="88" t="e">
        <f t="shared" si="9"/>
        <v>#DIV/0!</v>
      </c>
    </row>
    <row r="42" spans="1:53" x14ac:dyDescent="0.25">
      <c r="A42" s="89">
        <f t="shared" si="10"/>
        <v>11</v>
      </c>
      <c r="B42" s="115">
        <v>1103120269</v>
      </c>
      <c r="C42" s="115" t="s">
        <v>219</v>
      </c>
      <c r="D42" s="155">
        <f>VLOOKUP(B42,'[2]Nilai All'!$A$2:$H$49,4,TRUE)</f>
        <v>72.5</v>
      </c>
      <c r="E42" s="34">
        <f>VLOOKUP(B42,'[2]Nilai All'!$A$2:$H$49,5,TRUE)</f>
        <v>65</v>
      </c>
      <c r="F42" s="34">
        <f>VLOOKUP(B42,'[2]Nilai All'!$A$2:$H$49,6,TRUE)</f>
        <v>60</v>
      </c>
      <c r="G42" s="34"/>
      <c r="H42" s="34"/>
      <c r="I42" s="34"/>
      <c r="J42" s="96">
        <f t="shared" si="15"/>
        <v>67.222222222222229</v>
      </c>
      <c r="K42" s="95"/>
      <c r="L42" s="34"/>
      <c r="M42" s="34"/>
      <c r="N42" s="34">
        <f>VLOOKUP(B42,'[2]Nilai All'!$A$2:$H$49,7,TRUE)</f>
        <v>70</v>
      </c>
      <c r="O42" s="34"/>
      <c r="P42" s="34"/>
      <c r="Q42" s="96">
        <f t="shared" si="11"/>
        <v>70</v>
      </c>
      <c r="R42" s="95"/>
      <c r="S42" s="34"/>
      <c r="T42" s="34"/>
      <c r="U42" s="34"/>
      <c r="V42" s="34">
        <f>VLOOKUP(B42,'[2]Nilai All'!$A$2:$H$49,8,TRUE)</f>
        <v>75</v>
      </c>
      <c r="W42" s="34"/>
      <c r="X42" s="96">
        <f t="shared" si="12"/>
        <v>75</v>
      </c>
      <c r="Y42" s="95"/>
      <c r="Z42" s="34"/>
      <c r="AA42" s="34"/>
      <c r="AB42" s="34"/>
      <c r="AC42" s="34"/>
      <c r="AD42" s="34"/>
      <c r="AE42" s="96" t="e">
        <f t="shared" si="13"/>
        <v>#DIV/0!</v>
      </c>
      <c r="AF42" s="95"/>
      <c r="AG42" s="34"/>
      <c r="AH42" s="34"/>
      <c r="AI42" s="34"/>
      <c r="AJ42" s="34"/>
      <c r="AK42" s="34"/>
      <c r="AL42" s="96" t="e">
        <f t="shared" si="14"/>
        <v>#DIV/0!</v>
      </c>
      <c r="AM42" s="88">
        <f t="shared" si="4"/>
        <v>72.5</v>
      </c>
      <c r="AN42" s="88">
        <f t="shared" si="5"/>
        <v>65</v>
      </c>
      <c r="AO42" s="88">
        <f t="shared" si="6"/>
        <v>60</v>
      </c>
      <c r="AP42" s="88">
        <f t="shared" si="7"/>
        <v>70</v>
      </c>
      <c r="AQ42" s="88">
        <f t="shared" si="8"/>
        <v>75</v>
      </c>
      <c r="AR42" s="88" t="e">
        <f t="shared" si="9"/>
        <v>#DIV/0!</v>
      </c>
    </row>
    <row r="43" spans="1:53" ht="15.75" x14ac:dyDescent="0.25">
      <c r="A43" s="89">
        <f t="shared" si="10"/>
        <v>12</v>
      </c>
      <c r="B43" s="115">
        <v>1103124315</v>
      </c>
      <c r="C43" s="115" t="s">
        <v>220</v>
      </c>
      <c r="D43" s="155">
        <f>VLOOKUP(B43,'[2]Nilai All'!$A$2:$H$49,4,TRUE)</f>
        <v>37.5</v>
      </c>
      <c r="E43" s="34">
        <f>VLOOKUP(B43,'[2]Nilai All'!$A$2:$H$49,5,TRUE)</f>
        <v>33.75</v>
      </c>
      <c r="F43" s="34">
        <f>VLOOKUP(B43,'[2]Nilai All'!$A$2:$H$49,6,TRUE)</f>
        <v>27.5</v>
      </c>
      <c r="G43" s="34"/>
      <c r="H43" s="34"/>
      <c r="I43" s="34"/>
      <c r="J43" s="96">
        <f t="shared" si="15"/>
        <v>34.027777777777786</v>
      </c>
      <c r="K43" s="95"/>
      <c r="L43" s="34"/>
      <c r="M43" s="34"/>
      <c r="N43" s="34">
        <f>VLOOKUP(B43,'[2]Nilai All'!$A$2:$H$49,7,TRUE)</f>
        <v>35</v>
      </c>
      <c r="O43" s="34"/>
      <c r="P43" s="34"/>
      <c r="Q43" s="96">
        <f t="shared" si="11"/>
        <v>35</v>
      </c>
      <c r="R43" s="95"/>
      <c r="S43" s="34"/>
      <c r="T43" s="34"/>
      <c r="U43" s="34"/>
      <c r="V43" s="34">
        <f>VLOOKUP(B43,'[2]Nilai All'!$A$2:$H$49,8,TRUE)</f>
        <v>37.5</v>
      </c>
      <c r="W43" s="34"/>
      <c r="X43" s="96">
        <f t="shared" si="12"/>
        <v>37.5</v>
      </c>
      <c r="Y43" s="95"/>
      <c r="Z43" s="34"/>
      <c r="AA43" s="34"/>
      <c r="AB43" s="34"/>
      <c r="AC43" s="34"/>
      <c r="AD43" s="34"/>
      <c r="AE43" s="96" t="e">
        <f t="shared" si="13"/>
        <v>#DIV/0!</v>
      </c>
      <c r="AF43" s="95"/>
      <c r="AG43" s="34"/>
      <c r="AH43" s="34"/>
      <c r="AI43" s="34"/>
      <c r="AJ43" s="34"/>
      <c r="AK43" s="34"/>
      <c r="AL43" s="96" t="e">
        <f t="shared" si="14"/>
        <v>#DIV/0!</v>
      </c>
      <c r="AM43" s="88">
        <f t="shared" si="4"/>
        <v>37.5</v>
      </c>
      <c r="AN43" s="88">
        <f t="shared" si="5"/>
        <v>33.75</v>
      </c>
      <c r="AO43" s="88">
        <f t="shared" si="6"/>
        <v>27.5</v>
      </c>
      <c r="AP43" s="88">
        <f t="shared" si="7"/>
        <v>35</v>
      </c>
      <c r="AQ43" s="88">
        <f t="shared" si="8"/>
        <v>37.5</v>
      </c>
      <c r="AR43" s="88" t="e">
        <f t="shared" si="9"/>
        <v>#DIV/0!</v>
      </c>
      <c r="AT43" s="38"/>
      <c r="AU43" s="38"/>
      <c r="AV43" s="38"/>
      <c r="AW43" s="38"/>
      <c r="AX43" s="38"/>
      <c r="AY43" s="38"/>
      <c r="AZ43" s="38"/>
      <c r="BA43" s="38"/>
    </row>
    <row r="44" spans="1:53" ht="15.75" x14ac:dyDescent="0.25">
      <c r="A44" s="89">
        <f t="shared" si="10"/>
        <v>13</v>
      </c>
      <c r="B44" s="115">
        <v>1103130008</v>
      </c>
      <c r="C44" s="115" t="s">
        <v>221</v>
      </c>
      <c r="D44" s="155">
        <f>VLOOKUP(B44,'[2]Nilai All'!$A$2:$H$49,4,TRUE)</f>
        <v>70</v>
      </c>
      <c r="E44" s="34">
        <f>VLOOKUP(B44,'[2]Nilai All'!$A$2:$H$49,5,TRUE)</f>
        <v>75</v>
      </c>
      <c r="F44" s="34">
        <f>VLOOKUP(B44,'[2]Nilai All'!$A$2:$H$49,6,TRUE)</f>
        <v>60</v>
      </c>
      <c r="G44" s="34"/>
      <c r="H44" s="34"/>
      <c r="I44" s="34"/>
      <c r="J44" s="96">
        <f t="shared" si="15"/>
        <v>69.444444444444457</v>
      </c>
      <c r="K44" s="95"/>
      <c r="L44" s="34"/>
      <c r="M44" s="34"/>
      <c r="N44" s="34">
        <f>VLOOKUP(B44,'[2]Nilai All'!$A$2:$H$49,7,TRUE)</f>
        <v>70</v>
      </c>
      <c r="O44" s="34"/>
      <c r="P44" s="34"/>
      <c r="Q44" s="96">
        <f t="shared" si="11"/>
        <v>70</v>
      </c>
      <c r="R44" s="95"/>
      <c r="S44" s="34"/>
      <c r="T44" s="34"/>
      <c r="U44" s="34"/>
      <c r="V44" s="34">
        <f>VLOOKUP(B44,'[2]Nilai All'!$A$2:$H$49,8,TRUE)</f>
        <v>75</v>
      </c>
      <c r="W44" s="34"/>
      <c r="X44" s="96">
        <f t="shared" si="12"/>
        <v>75</v>
      </c>
      <c r="Y44" s="95"/>
      <c r="Z44" s="34"/>
      <c r="AA44" s="34"/>
      <c r="AB44" s="34"/>
      <c r="AC44" s="34"/>
      <c r="AD44" s="34"/>
      <c r="AE44" s="96" t="e">
        <f t="shared" si="13"/>
        <v>#DIV/0!</v>
      </c>
      <c r="AF44" s="95"/>
      <c r="AG44" s="34"/>
      <c r="AH44" s="34"/>
      <c r="AI44" s="34"/>
      <c r="AJ44" s="34"/>
      <c r="AK44" s="34"/>
      <c r="AL44" s="96" t="e">
        <f t="shared" si="14"/>
        <v>#DIV/0!</v>
      </c>
      <c r="AM44" s="88">
        <f t="shared" si="4"/>
        <v>70</v>
      </c>
      <c r="AN44" s="88">
        <f t="shared" si="5"/>
        <v>75</v>
      </c>
      <c r="AO44" s="88">
        <f t="shared" si="6"/>
        <v>60</v>
      </c>
      <c r="AP44" s="88">
        <f t="shared" si="7"/>
        <v>70</v>
      </c>
      <c r="AQ44" s="88">
        <f t="shared" si="8"/>
        <v>75</v>
      </c>
      <c r="AR44" s="88" t="e">
        <f t="shared" si="9"/>
        <v>#DIV/0!</v>
      </c>
      <c r="AT44" s="38"/>
      <c r="AU44" s="38"/>
      <c r="AV44" s="38"/>
      <c r="AW44" s="38"/>
      <c r="AX44" s="38"/>
      <c r="AY44" s="38"/>
      <c r="AZ44" s="38"/>
      <c r="BA44" s="38"/>
    </row>
    <row r="45" spans="1:53" x14ac:dyDescent="0.25">
      <c r="A45" s="89">
        <f t="shared" si="10"/>
        <v>14</v>
      </c>
      <c r="B45" s="115">
        <v>1103130030</v>
      </c>
      <c r="C45" s="115" t="s">
        <v>222</v>
      </c>
      <c r="D45" s="155">
        <f>VLOOKUP(B45,'[2]Nilai All'!$A$2:$H$49,4,TRUE)</f>
        <v>36.25</v>
      </c>
      <c r="E45" s="34">
        <f>VLOOKUP(B45,'[2]Nilai All'!$A$2:$H$49,5,TRUE)</f>
        <v>31.25</v>
      </c>
      <c r="F45" s="34">
        <f>VLOOKUP(B45,'[2]Nilai All'!$A$2:$H$49,6,TRUE)</f>
        <v>25</v>
      </c>
      <c r="G45" s="34"/>
      <c r="H45" s="34"/>
      <c r="I45" s="34"/>
      <c r="J45" s="96">
        <f t="shared" si="15"/>
        <v>32.083333333333336</v>
      </c>
      <c r="K45" s="95"/>
      <c r="L45" s="34"/>
      <c r="M45" s="34"/>
      <c r="N45" s="34">
        <f>VLOOKUP(B45,'[2]Nilai All'!$A$2:$H$49,7,TRUE)</f>
        <v>35</v>
      </c>
      <c r="O45" s="34"/>
      <c r="P45" s="34"/>
      <c r="Q45" s="96">
        <f t="shared" si="11"/>
        <v>35</v>
      </c>
      <c r="R45" s="95"/>
      <c r="S45" s="34"/>
      <c r="T45" s="34"/>
      <c r="U45" s="34"/>
      <c r="V45" s="34">
        <f>VLOOKUP(B45,'[2]Nilai All'!$A$2:$H$49,8,TRUE)</f>
        <v>37.5</v>
      </c>
      <c r="W45" s="34"/>
      <c r="X45" s="96">
        <f t="shared" si="12"/>
        <v>37.5</v>
      </c>
      <c r="Y45" s="95"/>
      <c r="Z45" s="34"/>
      <c r="AA45" s="34"/>
      <c r="AB45" s="34"/>
      <c r="AC45" s="34"/>
      <c r="AD45" s="34"/>
      <c r="AE45" s="96" t="e">
        <f t="shared" si="13"/>
        <v>#DIV/0!</v>
      </c>
      <c r="AF45" s="95"/>
      <c r="AG45" s="34"/>
      <c r="AH45" s="34"/>
      <c r="AI45" s="34"/>
      <c r="AJ45" s="34"/>
      <c r="AK45" s="34"/>
      <c r="AL45" s="96" t="e">
        <f t="shared" si="14"/>
        <v>#DIV/0!</v>
      </c>
      <c r="AM45" s="88">
        <f t="shared" si="4"/>
        <v>36.25</v>
      </c>
      <c r="AN45" s="88">
        <f t="shared" si="5"/>
        <v>31.25</v>
      </c>
      <c r="AO45" s="88">
        <f t="shared" si="6"/>
        <v>25</v>
      </c>
      <c r="AP45" s="88">
        <f t="shared" si="7"/>
        <v>35</v>
      </c>
      <c r="AQ45" s="88">
        <f t="shared" si="8"/>
        <v>37.5</v>
      </c>
      <c r="AR45" s="88" t="e">
        <f t="shared" si="9"/>
        <v>#DIV/0!</v>
      </c>
    </row>
    <row r="46" spans="1:53" x14ac:dyDescent="0.25">
      <c r="A46" s="89">
        <f t="shared" si="10"/>
        <v>15</v>
      </c>
      <c r="B46" s="115">
        <v>1103130052</v>
      </c>
      <c r="C46" s="115" t="s">
        <v>223</v>
      </c>
      <c r="D46" s="155">
        <f>VLOOKUP(B46,'[2]Nilai All'!$A$2:$H$49,4,TRUE)</f>
        <v>75</v>
      </c>
      <c r="E46" s="34">
        <f>VLOOKUP(B46,'[2]Nilai All'!$A$2:$H$49,5,TRUE)</f>
        <v>80</v>
      </c>
      <c r="F46" s="34">
        <f>VLOOKUP(B46,'[2]Nilai All'!$A$2:$H$49,6,TRUE)</f>
        <v>75</v>
      </c>
      <c r="G46" s="34"/>
      <c r="H46" s="34"/>
      <c r="I46" s="34"/>
      <c r="J46" s="96">
        <f t="shared" si="15"/>
        <v>76.666666666666686</v>
      </c>
      <c r="K46" s="95"/>
      <c r="L46" s="34"/>
      <c r="M46" s="34"/>
      <c r="N46" s="34">
        <f>VLOOKUP(B46,'[2]Nilai All'!$A$2:$H$49,7,TRUE)</f>
        <v>70</v>
      </c>
      <c r="O46" s="34"/>
      <c r="P46" s="34"/>
      <c r="Q46" s="96">
        <f t="shared" si="11"/>
        <v>70</v>
      </c>
      <c r="R46" s="95"/>
      <c r="S46" s="34"/>
      <c r="T46" s="34"/>
      <c r="U46" s="34"/>
      <c r="V46" s="34">
        <f>VLOOKUP(B46,'[2]Nilai All'!$A$2:$H$49,8,TRUE)</f>
        <v>75</v>
      </c>
      <c r="W46" s="34"/>
      <c r="X46" s="96">
        <f t="shared" si="12"/>
        <v>75</v>
      </c>
      <c r="Y46" s="95"/>
      <c r="Z46" s="34"/>
      <c r="AA46" s="34"/>
      <c r="AB46" s="34"/>
      <c r="AC46" s="34"/>
      <c r="AD46" s="34"/>
      <c r="AE46" s="96" t="e">
        <f t="shared" si="13"/>
        <v>#DIV/0!</v>
      </c>
      <c r="AF46" s="95"/>
      <c r="AG46" s="34"/>
      <c r="AH46" s="34"/>
      <c r="AI46" s="34"/>
      <c r="AJ46" s="34"/>
      <c r="AK46" s="34"/>
      <c r="AL46" s="96" t="e">
        <f t="shared" si="14"/>
        <v>#DIV/0!</v>
      </c>
      <c r="AM46" s="88">
        <f t="shared" si="4"/>
        <v>75</v>
      </c>
      <c r="AN46" s="88">
        <f t="shared" si="5"/>
        <v>80</v>
      </c>
      <c r="AO46" s="88">
        <f t="shared" si="6"/>
        <v>75</v>
      </c>
      <c r="AP46" s="88">
        <f t="shared" si="7"/>
        <v>70</v>
      </c>
      <c r="AQ46" s="88">
        <f t="shared" si="8"/>
        <v>75</v>
      </c>
      <c r="AR46" s="88" t="e">
        <f t="shared" si="9"/>
        <v>#DIV/0!</v>
      </c>
    </row>
    <row r="47" spans="1:53" x14ac:dyDescent="0.25">
      <c r="A47" s="89">
        <f t="shared" si="10"/>
        <v>16</v>
      </c>
      <c r="B47" s="115">
        <v>1103130054</v>
      </c>
      <c r="C47" s="115" t="s">
        <v>224</v>
      </c>
      <c r="D47" s="155">
        <f>VLOOKUP(B47,'[2]Nilai All'!$A$2:$H$49,4,TRUE)</f>
        <v>65</v>
      </c>
      <c r="E47" s="34">
        <f>VLOOKUP(B47,'[2]Nilai All'!$A$2:$H$49,5,TRUE)</f>
        <v>67.5</v>
      </c>
      <c r="F47" s="34">
        <f>VLOOKUP(B47,'[2]Nilai All'!$A$2:$H$49,6,TRUE)</f>
        <v>50</v>
      </c>
      <c r="G47" s="34"/>
      <c r="H47" s="34"/>
      <c r="I47" s="34"/>
      <c r="J47" s="96">
        <f t="shared" si="15"/>
        <v>62.500000000000014</v>
      </c>
      <c r="K47" s="95"/>
      <c r="L47" s="34"/>
      <c r="M47" s="34"/>
      <c r="N47" s="34">
        <f>VLOOKUP(B47,'[2]Nilai All'!$A$2:$H$49,7,TRUE)</f>
        <v>70</v>
      </c>
      <c r="O47" s="34"/>
      <c r="P47" s="34"/>
      <c r="Q47" s="96">
        <f t="shared" si="11"/>
        <v>70</v>
      </c>
      <c r="R47" s="95"/>
      <c r="S47" s="34"/>
      <c r="T47" s="34"/>
      <c r="U47" s="34"/>
      <c r="V47" s="34">
        <f>VLOOKUP(B47,'[2]Nilai All'!$A$2:$H$49,8,TRUE)</f>
        <v>75</v>
      </c>
      <c r="W47" s="34"/>
      <c r="X47" s="96">
        <f t="shared" si="12"/>
        <v>75</v>
      </c>
      <c r="Y47" s="95"/>
      <c r="Z47" s="34"/>
      <c r="AA47" s="34"/>
      <c r="AB47" s="34"/>
      <c r="AC47" s="34"/>
      <c r="AD47" s="34"/>
      <c r="AE47" s="96" t="e">
        <f t="shared" si="13"/>
        <v>#DIV/0!</v>
      </c>
      <c r="AF47" s="95"/>
      <c r="AG47" s="34"/>
      <c r="AH47" s="34"/>
      <c r="AI47" s="34"/>
      <c r="AJ47" s="34"/>
      <c r="AK47" s="34"/>
      <c r="AL47" s="96" t="e">
        <f t="shared" si="14"/>
        <v>#DIV/0!</v>
      </c>
      <c r="AM47" s="88">
        <f t="shared" si="4"/>
        <v>65</v>
      </c>
      <c r="AN47" s="88">
        <f t="shared" si="5"/>
        <v>67.5</v>
      </c>
      <c r="AO47" s="88">
        <f t="shared" si="6"/>
        <v>50</v>
      </c>
      <c r="AP47" s="88">
        <f t="shared" si="7"/>
        <v>70</v>
      </c>
      <c r="AQ47" s="88">
        <f t="shared" si="8"/>
        <v>75</v>
      </c>
      <c r="AR47" s="88" t="e">
        <f t="shared" si="9"/>
        <v>#DIV/0!</v>
      </c>
    </row>
    <row r="48" spans="1:53" x14ac:dyDescent="0.25">
      <c r="A48" s="89">
        <f t="shared" si="10"/>
        <v>17</v>
      </c>
      <c r="B48" s="115">
        <v>1103130061</v>
      </c>
      <c r="C48" s="115" t="s">
        <v>225</v>
      </c>
      <c r="D48" s="155">
        <f>VLOOKUP(B48,'[2]Nilai All'!$A$2:$H$49,4,TRUE)</f>
        <v>65</v>
      </c>
      <c r="E48" s="34">
        <f>VLOOKUP(B48,'[2]Nilai All'!$A$2:$H$49,5,TRUE)</f>
        <v>67.5</v>
      </c>
      <c r="F48" s="34">
        <f>VLOOKUP(B48,'[2]Nilai All'!$A$2:$H$49,6,TRUE)</f>
        <v>55</v>
      </c>
      <c r="G48" s="34"/>
      <c r="H48" s="34"/>
      <c r="I48" s="34"/>
      <c r="J48" s="96">
        <f t="shared" si="15"/>
        <v>63.611111111111121</v>
      </c>
      <c r="K48" s="95"/>
      <c r="L48" s="34"/>
      <c r="M48" s="34"/>
      <c r="N48" s="34">
        <f>VLOOKUP(B48,'[2]Nilai All'!$A$2:$H$49,7,TRUE)</f>
        <v>70</v>
      </c>
      <c r="O48" s="34"/>
      <c r="P48" s="34"/>
      <c r="Q48" s="96">
        <f t="shared" si="11"/>
        <v>70</v>
      </c>
      <c r="R48" s="95"/>
      <c r="S48" s="34"/>
      <c r="T48" s="34"/>
      <c r="U48" s="34"/>
      <c r="V48" s="34">
        <f>VLOOKUP(B48,'[2]Nilai All'!$A$2:$H$49,8,TRUE)</f>
        <v>75</v>
      </c>
      <c r="W48" s="34"/>
      <c r="X48" s="96">
        <f t="shared" si="12"/>
        <v>75</v>
      </c>
      <c r="Y48" s="95"/>
      <c r="Z48" s="34"/>
      <c r="AA48" s="34"/>
      <c r="AB48" s="34"/>
      <c r="AC48" s="34"/>
      <c r="AD48" s="34"/>
      <c r="AE48" s="96" t="e">
        <f t="shared" si="13"/>
        <v>#DIV/0!</v>
      </c>
      <c r="AF48" s="95"/>
      <c r="AG48" s="34"/>
      <c r="AH48" s="34"/>
      <c r="AI48" s="34"/>
      <c r="AJ48" s="34"/>
      <c r="AK48" s="34"/>
      <c r="AL48" s="96" t="e">
        <f t="shared" si="14"/>
        <v>#DIV/0!</v>
      </c>
      <c r="AM48" s="88">
        <f t="shared" si="4"/>
        <v>65</v>
      </c>
      <c r="AN48" s="88">
        <f t="shared" si="5"/>
        <v>67.5</v>
      </c>
      <c r="AO48" s="88">
        <f t="shared" si="6"/>
        <v>55</v>
      </c>
      <c r="AP48" s="88">
        <f t="shared" si="7"/>
        <v>70</v>
      </c>
      <c r="AQ48" s="88">
        <f t="shared" si="8"/>
        <v>75</v>
      </c>
      <c r="AR48" s="88" t="e">
        <f t="shared" si="9"/>
        <v>#DIV/0!</v>
      </c>
    </row>
    <row r="49" spans="1:53" ht="15.75" x14ac:dyDescent="0.25">
      <c r="A49" s="89">
        <f t="shared" si="10"/>
        <v>18</v>
      </c>
      <c r="B49" s="115">
        <v>1103130064</v>
      </c>
      <c r="C49" s="115" t="s">
        <v>226</v>
      </c>
      <c r="D49" s="155">
        <f>VLOOKUP(B49,'[2]Nilai All'!$A$2:$H$49,4,TRUE)</f>
        <v>65</v>
      </c>
      <c r="E49" s="34">
        <f>VLOOKUP(B49,'[2]Nilai All'!$A$2:$H$49,5,TRUE)</f>
        <v>67.5</v>
      </c>
      <c r="F49" s="34">
        <f>VLOOKUP(B49,'[2]Nilai All'!$A$2:$H$49,6,TRUE)</f>
        <v>75</v>
      </c>
      <c r="G49" s="34"/>
      <c r="H49" s="34"/>
      <c r="I49" s="34"/>
      <c r="J49" s="96">
        <f t="shared" si="15"/>
        <v>68.055555555555571</v>
      </c>
      <c r="K49" s="95"/>
      <c r="L49" s="34"/>
      <c r="M49" s="34"/>
      <c r="N49" s="34">
        <f>VLOOKUP(B49,'[2]Nilai All'!$A$2:$H$49,7,TRUE)</f>
        <v>70</v>
      </c>
      <c r="O49" s="34"/>
      <c r="P49" s="34"/>
      <c r="Q49" s="96">
        <f t="shared" si="11"/>
        <v>70</v>
      </c>
      <c r="R49" s="95"/>
      <c r="S49" s="34"/>
      <c r="T49" s="34"/>
      <c r="U49" s="34"/>
      <c r="V49" s="34">
        <f>VLOOKUP(B49,'[2]Nilai All'!$A$2:$H$49,8,TRUE)</f>
        <v>75</v>
      </c>
      <c r="W49" s="34"/>
      <c r="X49" s="96">
        <f t="shared" si="12"/>
        <v>75</v>
      </c>
      <c r="Y49" s="95"/>
      <c r="Z49" s="34"/>
      <c r="AA49" s="34"/>
      <c r="AB49" s="34"/>
      <c r="AC49" s="34"/>
      <c r="AD49" s="34"/>
      <c r="AE49" s="96" t="e">
        <f t="shared" si="13"/>
        <v>#DIV/0!</v>
      </c>
      <c r="AF49" s="95"/>
      <c r="AG49" s="34"/>
      <c r="AH49" s="34"/>
      <c r="AI49" s="34"/>
      <c r="AJ49" s="34"/>
      <c r="AK49" s="34"/>
      <c r="AL49" s="96" t="e">
        <f t="shared" si="14"/>
        <v>#DIV/0!</v>
      </c>
      <c r="AM49" s="88">
        <f t="shared" si="4"/>
        <v>65</v>
      </c>
      <c r="AN49" s="88">
        <f t="shared" si="5"/>
        <v>67.5</v>
      </c>
      <c r="AO49" s="88">
        <f t="shared" si="6"/>
        <v>75</v>
      </c>
      <c r="AP49" s="88">
        <f t="shared" si="7"/>
        <v>70</v>
      </c>
      <c r="AQ49" s="88">
        <f t="shared" si="8"/>
        <v>75</v>
      </c>
      <c r="AR49" s="88" t="e">
        <f t="shared" si="9"/>
        <v>#DIV/0!</v>
      </c>
      <c r="AT49" s="38"/>
      <c r="AU49" s="38"/>
      <c r="AV49" s="38"/>
      <c r="AW49" s="38"/>
      <c r="AX49" s="38"/>
      <c r="AY49" s="38"/>
      <c r="AZ49" s="38"/>
      <c r="BA49" s="38"/>
    </row>
    <row r="50" spans="1:53" ht="15.75" x14ac:dyDescent="0.25">
      <c r="A50" s="89">
        <f t="shared" si="10"/>
        <v>19</v>
      </c>
      <c r="B50" s="115">
        <v>1103130070</v>
      </c>
      <c r="C50" s="115" t="s">
        <v>227</v>
      </c>
      <c r="D50" s="155">
        <f>VLOOKUP(B50,'[2]Nilai All'!$A$2:$H$49,4,TRUE)</f>
        <v>65</v>
      </c>
      <c r="E50" s="34">
        <f>VLOOKUP(B50,'[2]Nilai All'!$A$2:$H$49,5,TRUE)</f>
        <v>67.5</v>
      </c>
      <c r="F50" s="34">
        <f>VLOOKUP(B50,'[2]Nilai All'!$A$2:$H$49,6,TRUE)</f>
        <v>55</v>
      </c>
      <c r="G50" s="34"/>
      <c r="H50" s="34"/>
      <c r="I50" s="34"/>
      <c r="J50" s="96">
        <f t="shared" si="15"/>
        <v>63.611111111111121</v>
      </c>
      <c r="K50" s="95"/>
      <c r="L50" s="34"/>
      <c r="M50" s="34"/>
      <c r="N50" s="34">
        <f>VLOOKUP(B50,'[2]Nilai All'!$A$2:$H$49,7,TRUE)</f>
        <v>70</v>
      </c>
      <c r="O50" s="34"/>
      <c r="P50" s="34"/>
      <c r="Q50" s="96">
        <f t="shared" si="11"/>
        <v>70</v>
      </c>
      <c r="R50" s="95"/>
      <c r="S50" s="34"/>
      <c r="T50" s="34"/>
      <c r="U50" s="34"/>
      <c r="V50" s="34">
        <f>VLOOKUP(B50,'[2]Nilai All'!$A$2:$H$49,8,TRUE)</f>
        <v>75</v>
      </c>
      <c r="W50" s="34"/>
      <c r="X50" s="96">
        <f t="shared" si="12"/>
        <v>75</v>
      </c>
      <c r="Y50" s="95"/>
      <c r="Z50" s="34"/>
      <c r="AA50" s="34"/>
      <c r="AB50" s="34"/>
      <c r="AC50" s="34"/>
      <c r="AD50" s="34"/>
      <c r="AE50" s="96" t="e">
        <f t="shared" si="13"/>
        <v>#DIV/0!</v>
      </c>
      <c r="AF50" s="95"/>
      <c r="AG50" s="34"/>
      <c r="AH50" s="34"/>
      <c r="AI50" s="34"/>
      <c r="AJ50" s="34"/>
      <c r="AK50" s="34"/>
      <c r="AL50" s="96" t="e">
        <f t="shared" si="14"/>
        <v>#DIV/0!</v>
      </c>
      <c r="AM50" s="88">
        <f t="shared" si="4"/>
        <v>65</v>
      </c>
      <c r="AN50" s="88">
        <f t="shared" si="5"/>
        <v>67.5</v>
      </c>
      <c r="AO50" s="88">
        <f t="shared" si="6"/>
        <v>55</v>
      </c>
      <c r="AP50" s="88">
        <f t="shared" si="7"/>
        <v>70</v>
      </c>
      <c r="AQ50" s="88">
        <f t="shared" si="8"/>
        <v>75</v>
      </c>
      <c r="AR50" s="88" t="e">
        <f t="shared" si="9"/>
        <v>#DIV/0!</v>
      </c>
      <c r="AT50" s="38"/>
      <c r="AU50" s="38"/>
      <c r="AV50" s="38"/>
      <c r="AW50" s="38"/>
      <c r="AX50" s="38"/>
      <c r="AY50" s="38"/>
      <c r="AZ50" s="38"/>
      <c r="BA50" s="38"/>
    </row>
    <row r="51" spans="1:53" x14ac:dyDescent="0.25">
      <c r="A51" s="89">
        <f t="shared" si="10"/>
        <v>20</v>
      </c>
      <c r="B51" s="115">
        <v>1103130083</v>
      </c>
      <c r="C51" s="115" t="s">
        <v>228</v>
      </c>
      <c r="D51" s="155">
        <f>VLOOKUP(B51,'[2]Nilai All'!$A$2:$H$49,4,TRUE)</f>
        <v>36.25</v>
      </c>
      <c r="E51" s="34">
        <f>VLOOKUP(B51,'[2]Nilai All'!$A$2:$H$49,5,TRUE)</f>
        <v>32.5</v>
      </c>
      <c r="F51" s="34">
        <f>VLOOKUP(B51,'[2]Nilai All'!$A$2:$H$49,6,TRUE)</f>
        <v>25</v>
      </c>
      <c r="G51" s="34"/>
      <c r="H51" s="34"/>
      <c r="I51" s="33"/>
      <c r="J51" s="96">
        <f t="shared" si="15"/>
        <v>32.500000000000007</v>
      </c>
      <c r="K51" s="97"/>
      <c r="L51" s="33"/>
      <c r="M51" s="33"/>
      <c r="N51" s="34">
        <f>VLOOKUP(B51,'[2]Nilai All'!$A$2:$H$49,7,TRUE)</f>
        <v>35</v>
      </c>
      <c r="O51" s="34"/>
      <c r="P51" s="33"/>
      <c r="Q51" s="96">
        <f t="shared" si="11"/>
        <v>35</v>
      </c>
      <c r="R51" s="97"/>
      <c r="S51" s="33"/>
      <c r="T51" s="33"/>
      <c r="U51" s="34"/>
      <c r="V51" s="34">
        <f>VLOOKUP(B51,'[2]Nilai All'!$A$2:$H$49,8,TRUE)</f>
        <v>37.5</v>
      </c>
      <c r="W51" s="33"/>
      <c r="X51" s="96">
        <f t="shared" si="12"/>
        <v>37.5</v>
      </c>
      <c r="Y51" s="97"/>
      <c r="Z51" s="33"/>
      <c r="AA51" s="33"/>
      <c r="AB51" s="34"/>
      <c r="AC51" s="34"/>
      <c r="AD51" s="33"/>
      <c r="AE51" s="96" t="e">
        <f t="shared" si="13"/>
        <v>#DIV/0!</v>
      </c>
      <c r="AF51" s="97"/>
      <c r="AG51" s="33"/>
      <c r="AH51" s="33"/>
      <c r="AI51" s="34"/>
      <c r="AJ51" s="34"/>
      <c r="AK51" s="33"/>
      <c r="AL51" s="96" t="e">
        <f t="shared" si="14"/>
        <v>#DIV/0!</v>
      </c>
      <c r="AM51" s="88">
        <f t="shared" si="4"/>
        <v>36.25</v>
      </c>
      <c r="AN51" s="88">
        <f t="shared" si="5"/>
        <v>32.5</v>
      </c>
      <c r="AO51" s="88">
        <f t="shared" si="6"/>
        <v>25</v>
      </c>
      <c r="AP51" s="88">
        <f t="shared" si="7"/>
        <v>35</v>
      </c>
      <c r="AQ51" s="88">
        <f t="shared" si="8"/>
        <v>37.5</v>
      </c>
      <c r="AR51" s="88" t="e">
        <f t="shared" si="9"/>
        <v>#DIV/0!</v>
      </c>
    </row>
    <row r="52" spans="1:53" x14ac:dyDescent="0.25">
      <c r="A52" s="89">
        <f t="shared" si="10"/>
        <v>21</v>
      </c>
      <c r="B52" s="115">
        <v>1103130084</v>
      </c>
      <c r="C52" s="115" t="s">
        <v>229</v>
      </c>
      <c r="D52" s="155">
        <f>VLOOKUP(B52,'[2]Nilai All'!$A$2:$H$49,4,TRUE)</f>
        <v>72.5</v>
      </c>
      <c r="E52" s="34">
        <f>VLOOKUP(B52,'[2]Nilai All'!$A$2:$H$49,5,TRUE)</f>
        <v>65</v>
      </c>
      <c r="F52" s="34">
        <f>VLOOKUP(B52,'[2]Nilai All'!$A$2:$H$49,6,TRUE)</f>
        <v>70</v>
      </c>
      <c r="G52" s="34"/>
      <c r="H52" s="34"/>
      <c r="I52" s="33"/>
      <c r="J52" s="96">
        <f t="shared" si="15"/>
        <v>69.444444444444457</v>
      </c>
      <c r="K52" s="97"/>
      <c r="L52" s="33"/>
      <c r="M52" s="33"/>
      <c r="N52" s="34">
        <f>VLOOKUP(B52,'[2]Nilai All'!$A$2:$H$49,7,TRUE)</f>
        <v>70</v>
      </c>
      <c r="O52" s="34"/>
      <c r="P52" s="33"/>
      <c r="Q52" s="96">
        <f t="shared" si="11"/>
        <v>70</v>
      </c>
      <c r="R52" s="97"/>
      <c r="S52" s="33"/>
      <c r="T52" s="33"/>
      <c r="U52" s="34"/>
      <c r="V52" s="34">
        <f>VLOOKUP(B52,'[2]Nilai All'!$A$2:$H$49,8,TRUE)</f>
        <v>75</v>
      </c>
      <c r="W52" s="33"/>
      <c r="X52" s="96">
        <f t="shared" si="12"/>
        <v>75</v>
      </c>
      <c r="Y52" s="97"/>
      <c r="Z52" s="33"/>
      <c r="AA52" s="33"/>
      <c r="AB52" s="34"/>
      <c r="AC52" s="34"/>
      <c r="AD52" s="33"/>
      <c r="AE52" s="96" t="e">
        <f t="shared" si="13"/>
        <v>#DIV/0!</v>
      </c>
      <c r="AF52" s="97"/>
      <c r="AG52" s="33"/>
      <c r="AH52" s="33"/>
      <c r="AI52" s="34"/>
      <c r="AJ52" s="34"/>
      <c r="AK52" s="33"/>
      <c r="AL52" s="96" t="e">
        <f t="shared" si="14"/>
        <v>#DIV/0!</v>
      </c>
      <c r="AM52" s="88">
        <f t="shared" si="4"/>
        <v>72.5</v>
      </c>
      <c r="AN52" s="88">
        <f t="shared" si="5"/>
        <v>65</v>
      </c>
      <c r="AO52" s="88">
        <f t="shared" si="6"/>
        <v>70</v>
      </c>
      <c r="AP52" s="88">
        <f t="shared" si="7"/>
        <v>70</v>
      </c>
      <c r="AQ52" s="88">
        <f t="shared" si="8"/>
        <v>75</v>
      </c>
      <c r="AR52" s="88" t="e">
        <f t="shared" si="9"/>
        <v>#DIV/0!</v>
      </c>
    </row>
    <row r="53" spans="1:53" x14ac:dyDescent="0.25">
      <c r="A53" s="89">
        <f t="shared" si="10"/>
        <v>22</v>
      </c>
      <c r="B53" s="115">
        <v>1103130094</v>
      </c>
      <c r="C53" s="115" t="s">
        <v>230</v>
      </c>
      <c r="D53" s="155">
        <f>VLOOKUP(B53,'[2]Nilai All'!$A$2:$H$49,4,TRUE)</f>
        <v>75</v>
      </c>
      <c r="E53" s="34">
        <f>VLOOKUP(B53,'[2]Nilai All'!$A$2:$H$49,5,TRUE)</f>
        <v>67.5</v>
      </c>
      <c r="F53" s="34">
        <f>VLOOKUP(B53,'[2]Nilai All'!$A$2:$H$49,6,TRUE)</f>
        <v>50</v>
      </c>
      <c r="G53" s="34"/>
      <c r="H53" s="34"/>
      <c r="I53" s="33"/>
      <c r="J53" s="96">
        <f t="shared" si="15"/>
        <v>66.944444444444457</v>
      </c>
      <c r="K53" s="97"/>
      <c r="L53" s="33"/>
      <c r="M53" s="33"/>
      <c r="N53" s="34">
        <f>VLOOKUP(B53,'[2]Nilai All'!$A$2:$H$49,7,TRUE)</f>
        <v>70</v>
      </c>
      <c r="O53" s="34"/>
      <c r="P53" s="33"/>
      <c r="Q53" s="96">
        <f t="shared" si="11"/>
        <v>70</v>
      </c>
      <c r="R53" s="97"/>
      <c r="S53" s="33"/>
      <c r="T53" s="33"/>
      <c r="U53" s="34"/>
      <c r="V53" s="34">
        <f>VLOOKUP(B53,'[2]Nilai All'!$A$2:$H$49,8,TRUE)</f>
        <v>75</v>
      </c>
      <c r="W53" s="33"/>
      <c r="X53" s="96">
        <f t="shared" si="12"/>
        <v>75</v>
      </c>
      <c r="Y53" s="97"/>
      <c r="Z53" s="33"/>
      <c r="AA53" s="33"/>
      <c r="AB53" s="34"/>
      <c r="AC53" s="34"/>
      <c r="AD53" s="33"/>
      <c r="AE53" s="96" t="e">
        <f t="shared" si="13"/>
        <v>#DIV/0!</v>
      </c>
      <c r="AF53" s="97"/>
      <c r="AG53" s="33"/>
      <c r="AH53" s="33"/>
      <c r="AI53" s="34"/>
      <c r="AJ53" s="34"/>
      <c r="AK53" s="33"/>
      <c r="AL53" s="96" t="e">
        <f t="shared" si="14"/>
        <v>#DIV/0!</v>
      </c>
      <c r="AM53" s="88">
        <f t="shared" si="4"/>
        <v>75</v>
      </c>
      <c r="AN53" s="88">
        <f t="shared" si="5"/>
        <v>67.5</v>
      </c>
      <c r="AO53" s="88">
        <f t="shared" si="6"/>
        <v>50</v>
      </c>
      <c r="AP53" s="88">
        <f t="shared" si="7"/>
        <v>70</v>
      </c>
      <c r="AQ53" s="88">
        <f t="shared" si="8"/>
        <v>75</v>
      </c>
      <c r="AR53" s="88" t="e">
        <f t="shared" si="9"/>
        <v>#DIV/0!</v>
      </c>
    </row>
    <row r="54" spans="1:53" x14ac:dyDescent="0.25">
      <c r="A54" s="89">
        <f t="shared" si="10"/>
        <v>23</v>
      </c>
      <c r="B54" s="115">
        <v>1103130105</v>
      </c>
      <c r="C54" s="115" t="s">
        <v>231</v>
      </c>
      <c r="D54" s="155">
        <f>VLOOKUP(B54,'[2]Nilai All'!$A$2:$H$49,4,TRUE)</f>
        <v>75</v>
      </c>
      <c r="E54" s="34">
        <f>VLOOKUP(B54,'[2]Nilai All'!$A$2:$H$49,5,TRUE)</f>
        <v>80</v>
      </c>
      <c r="F54" s="34">
        <f>VLOOKUP(B54,'[2]Nilai All'!$A$2:$H$49,6,TRUE)</f>
        <v>65</v>
      </c>
      <c r="G54" s="34"/>
      <c r="H54" s="34"/>
      <c r="I54" s="33"/>
      <c r="J54" s="96">
        <f t="shared" si="15"/>
        <v>74.444444444444457</v>
      </c>
      <c r="K54" s="97"/>
      <c r="L54" s="33"/>
      <c r="M54" s="33"/>
      <c r="N54" s="34">
        <f>VLOOKUP(B54,'[2]Nilai All'!$A$2:$H$49,7,TRUE)</f>
        <v>70</v>
      </c>
      <c r="O54" s="34"/>
      <c r="P54" s="33"/>
      <c r="Q54" s="96">
        <f t="shared" si="11"/>
        <v>70</v>
      </c>
      <c r="R54" s="97"/>
      <c r="S54" s="33"/>
      <c r="T54" s="33"/>
      <c r="U54" s="34"/>
      <c r="V54" s="34">
        <f>VLOOKUP(B54,'[2]Nilai All'!$A$2:$H$49,8,TRUE)</f>
        <v>75</v>
      </c>
      <c r="W54" s="33"/>
      <c r="X54" s="96">
        <f t="shared" si="12"/>
        <v>75</v>
      </c>
      <c r="Y54" s="97"/>
      <c r="Z54" s="33"/>
      <c r="AA54" s="33"/>
      <c r="AB54" s="34"/>
      <c r="AC54" s="34"/>
      <c r="AD54" s="33"/>
      <c r="AE54" s="96" t="e">
        <f t="shared" si="13"/>
        <v>#DIV/0!</v>
      </c>
      <c r="AF54" s="97"/>
      <c r="AG54" s="33"/>
      <c r="AH54" s="33"/>
      <c r="AI54" s="34"/>
      <c r="AJ54" s="34"/>
      <c r="AK54" s="33"/>
      <c r="AL54" s="96" t="e">
        <f t="shared" si="14"/>
        <v>#DIV/0!</v>
      </c>
      <c r="AM54" s="88">
        <f t="shared" si="4"/>
        <v>75</v>
      </c>
      <c r="AN54" s="88">
        <f t="shared" si="5"/>
        <v>80</v>
      </c>
      <c r="AO54" s="88">
        <f t="shared" si="6"/>
        <v>65</v>
      </c>
      <c r="AP54" s="88">
        <f t="shared" si="7"/>
        <v>70</v>
      </c>
      <c r="AQ54" s="88">
        <f t="shared" si="8"/>
        <v>75</v>
      </c>
      <c r="AR54" s="88" t="e">
        <f t="shared" si="9"/>
        <v>#DIV/0!</v>
      </c>
    </row>
    <row r="55" spans="1:53" x14ac:dyDescent="0.25">
      <c r="A55" s="89">
        <f t="shared" si="10"/>
        <v>24</v>
      </c>
      <c r="B55" s="115">
        <v>1103130111</v>
      </c>
      <c r="C55" s="115" t="s">
        <v>232</v>
      </c>
      <c r="D55" s="155">
        <f>VLOOKUP(B55,'[2]Nilai All'!$A$2:$H$49,4,TRUE)</f>
        <v>75</v>
      </c>
      <c r="E55" s="34">
        <f>VLOOKUP(B55,'[2]Nilai All'!$A$2:$H$49,5,TRUE)</f>
        <v>80</v>
      </c>
      <c r="F55" s="34">
        <f>VLOOKUP(B55,'[2]Nilai All'!$A$2:$H$49,6,TRUE)</f>
        <v>70</v>
      </c>
      <c r="G55" s="34"/>
      <c r="H55" s="34"/>
      <c r="I55" s="33"/>
      <c r="J55" s="96">
        <f t="shared" si="15"/>
        <v>75.555555555555571</v>
      </c>
      <c r="K55" s="97"/>
      <c r="L55" s="33"/>
      <c r="M55" s="33"/>
      <c r="N55" s="34">
        <f>VLOOKUP(B55,'[2]Nilai All'!$A$2:$H$49,7,TRUE)</f>
        <v>70</v>
      </c>
      <c r="O55" s="34"/>
      <c r="P55" s="33"/>
      <c r="Q55" s="96">
        <f t="shared" si="11"/>
        <v>70</v>
      </c>
      <c r="R55" s="97"/>
      <c r="S55" s="33"/>
      <c r="T55" s="33"/>
      <c r="U55" s="34"/>
      <c r="V55" s="34">
        <f>VLOOKUP(B55,'[2]Nilai All'!$A$2:$H$49,8,TRUE)</f>
        <v>75</v>
      </c>
      <c r="W55" s="33"/>
      <c r="X55" s="96">
        <f t="shared" si="12"/>
        <v>75</v>
      </c>
      <c r="Y55" s="97"/>
      <c r="Z55" s="33"/>
      <c r="AA55" s="33"/>
      <c r="AB55" s="34"/>
      <c r="AC55" s="34"/>
      <c r="AD55" s="33"/>
      <c r="AE55" s="96" t="e">
        <f t="shared" si="13"/>
        <v>#DIV/0!</v>
      </c>
      <c r="AF55" s="97"/>
      <c r="AG55" s="33"/>
      <c r="AH55" s="33"/>
      <c r="AI55" s="34"/>
      <c r="AJ55" s="34"/>
      <c r="AK55" s="33"/>
      <c r="AL55" s="96" t="e">
        <f t="shared" si="14"/>
        <v>#DIV/0!</v>
      </c>
      <c r="AM55" s="88">
        <f t="shared" si="4"/>
        <v>75</v>
      </c>
      <c r="AN55" s="88">
        <f t="shared" si="5"/>
        <v>80</v>
      </c>
      <c r="AO55" s="88">
        <f t="shared" si="6"/>
        <v>70</v>
      </c>
      <c r="AP55" s="88">
        <f t="shared" si="7"/>
        <v>70</v>
      </c>
      <c r="AQ55" s="88">
        <f t="shared" si="8"/>
        <v>75</v>
      </c>
      <c r="AR55" s="88" t="e">
        <f t="shared" si="9"/>
        <v>#DIV/0!</v>
      </c>
    </row>
    <row r="56" spans="1:53" x14ac:dyDescent="0.25">
      <c r="A56" s="89">
        <f t="shared" si="10"/>
        <v>25</v>
      </c>
      <c r="B56" s="115">
        <v>1103130127</v>
      </c>
      <c r="C56" s="115" t="s">
        <v>233</v>
      </c>
      <c r="D56" s="155">
        <f>VLOOKUP(B56,'[2]Nilai All'!$A$2:$H$49,4,TRUE)</f>
        <v>75</v>
      </c>
      <c r="E56" s="34">
        <f>VLOOKUP(B56,'[2]Nilai All'!$A$2:$H$49,5,TRUE)</f>
        <v>67.5</v>
      </c>
      <c r="F56" s="34">
        <f>VLOOKUP(B56,'[2]Nilai All'!$A$2:$H$49,6,TRUE)</f>
        <v>95</v>
      </c>
      <c r="G56" s="34"/>
      <c r="H56" s="34"/>
      <c r="I56" s="33"/>
      <c r="J56" s="96">
        <f t="shared" si="15"/>
        <v>76.944444444444457</v>
      </c>
      <c r="K56" s="97"/>
      <c r="L56" s="33"/>
      <c r="M56" s="33"/>
      <c r="N56" s="34">
        <f>VLOOKUP(B56,'[2]Nilai All'!$A$2:$H$49,7,TRUE)</f>
        <v>70</v>
      </c>
      <c r="O56" s="34"/>
      <c r="P56" s="33"/>
      <c r="Q56" s="96">
        <f t="shared" si="11"/>
        <v>70</v>
      </c>
      <c r="R56" s="97"/>
      <c r="S56" s="33"/>
      <c r="T56" s="33"/>
      <c r="U56" s="34"/>
      <c r="V56" s="34">
        <f>VLOOKUP(B56,'[2]Nilai All'!$A$2:$H$49,8,TRUE)</f>
        <v>75</v>
      </c>
      <c r="W56" s="33"/>
      <c r="X56" s="96">
        <f t="shared" si="12"/>
        <v>75</v>
      </c>
      <c r="Y56" s="97"/>
      <c r="Z56" s="33"/>
      <c r="AA56" s="33"/>
      <c r="AB56" s="34"/>
      <c r="AC56" s="34"/>
      <c r="AD56" s="33"/>
      <c r="AE56" s="96" t="e">
        <f t="shared" si="13"/>
        <v>#DIV/0!</v>
      </c>
      <c r="AF56" s="97"/>
      <c r="AG56" s="33"/>
      <c r="AH56" s="33"/>
      <c r="AI56" s="34"/>
      <c r="AJ56" s="34"/>
      <c r="AK56" s="33"/>
      <c r="AL56" s="96" t="e">
        <f t="shared" si="14"/>
        <v>#DIV/0!</v>
      </c>
      <c r="AM56" s="88">
        <f t="shared" si="4"/>
        <v>75</v>
      </c>
      <c r="AN56" s="88">
        <f t="shared" si="5"/>
        <v>67.5</v>
      </c>
      <c r="AO56" s="88">
        <f t="shared" si="6"/>
        <v>95</v>
      </c>
      <c r="AP56" s="88">
        <f t="shared" si="7"/>
        <v>70</v>
      </c>
      <c r="AQ56" s="88">
        <f t="shared" si="8"/>
        <v>75</v>
      </c>
      <c r="AR56" s="88" t="e">
        <f t="shared" si="9"/>
        <v>#DIV/0!</v>
      </c>
    </row>
    <row r="57" spans="1:53" x14ac:dyDescent="0.25">
      <c r="A57" s="89">
        <f t="shared" si="10"/>
        <v>26</v>
      </c>
      <c r="B57" s="115">
        <v>1103130129</v>
      </c>
      <c r="C57" s="115" t="s">
        <v>234</v>
      </c>
      <c r="D57" s="155">
        <f>VLOOKUP(B57,'[2]Nilai All'!$A$2:$H$49,4,TRUE)</f>
        <v>72.5</v>
      </c>
      <c r="E57" s="34">
        <f>VLOOKUP(B57,'[2]Nilai All'!$A$2:$H$49,5,TRUE)</f>
        <v>62.5</v>
      </c>
      <c r="F57" s="34">
        <f>VLOOKUP(B57,'[2]Nilai All'!$A$2:$H$49,6,TRUE)</f>
        <v>70</v>
      </c>
      <c r="G57" s="34"/>
      <c r="H57" s="34"/>
      <c r="I57" s="33"/>
      <c r="J57" s="96">
        <f t="shared" si="15"/>
        <v>68.611111111111128</v>
      </c>
      <c r="K57" s="97"/>
      <c r="L57" s="33"/>
      <c r="M57" s="33"/>
      <c r="N57" s="34">
        <f>VLOOKUP(B57,'[2]Nilai All'!$A$2:$H$49,7,TRUE)</f>
        <v>70</v>
      </c>
      <c r="O57" s="34"/>
      <c r="P57" s="33"/>
      <c r="Q57" s="96">
        <f t="shared" si="11"/>
        <v>70</v>
      </c>
      <c r="R57" s="97"/>
      <c r="S57" s="33"/>
      <c r="T57" s="33"/>
      <c r="U57" s="34"/>
      <c r="V57" s="34">
        <f>VLOOKUP(B57,'[2]Nilai All'!$A$2:$H$49,8,TRUE)</f>
        <v>75</v>
      </c>
      <c r="W57" s="33"/>
      <c r="X57" s="96">
        <f t="shared" si="12"/>
        <v>75</v>
      </c>
      <c r="Y57" s="97"/>
      <c r="Z57" s="33"/>
      <c r="AA57" s="33"/>
      <c r="AB57" s="34"/>
      <c r="AC57" s="34"/>
      <c r="AD57" s="33"/>
      <c r="AE57" s="96" t="e">
        <f t="shared" si="13"/>
        <v>#DIV/0!</v>
      </c>
      <c r="AF57" s="97"/>
      <c r="AG57" s="33"/>
      <c r="AH57" s="33"/>
      <c r="AI57" s="34"/>
      <c r="AJ57" s="34"/>
      <c r="AK57" s="33"/>
      <c r="AL57" s="96" t="e">
        <f t="shared" si="14"/>
        <v>#DIV/0!</v>
      </c>
      <c r="AM57" s="88">
        <f t="shared" si="4"/>
        <v>72.5</v>
      </c>
      <c r="AN57" s="88">
        <f t="shared" si="5"/>
        <v>62.5</v>
      </c>
      <c r="AO57" s="88">
        <f t="shared" si="6"/>
        <v>70</v>
      </c>
      <c r="AP57" s="88">
        <f t="shared" si="7"/>
        <v>70</v>
      </c>
      <c r="AQ57" s="88">
        <f t="shared" si="8"/>
        <v>75</v>
      </c>
      <c r="AR57" s="88" t="e">
        <f t="shared" si="9"/>
        <v>#DIV/0!</v>
      </c>
    </row>
    <row r="58" spans="1:53" x14ac:dyDescent="0.25">
      <c r="A58" s="89">
        <f t="shared" si="10"/>
        <v>27</v>
      </c>
      <c r="B58" s="115">
        <v>1103130137</v>
      </c>
      <c r="C58" s="115" t="s">
        <v>235</v>
      </c>
      <c r="D58" s="155">
        <f>VLOOKUP(B58,'[2]Nilai All'!$A$2:$H$49,4,TRUE)</f>
        <v>67.5</v>
      </c>
      <c r="E58" s="34">
        <f>VLOOKUP(B58,'[2]Nilai All'!$A$2:$H$49,5,TRUE)</f>
        <v>70</v>
      </c>
      <c r="F58" s="34">
        <f>VLOOKUP(B58,'[2]Nilai All'!$A$2:$H$49,6,TRUE)</f>
        <v>65</v>
      </c>
      <c r="G58" s="34"/>
      <c r="H58" s="34"/>
      <c r="I58" s="33"/>
      <c r="J58" s="96">
        <f t="shared" si="15"/>
        <v>67.777777777777786</v>
      </c>
      <c r="K58" s="97"/>
      <c r="L58" s="33"/>
      <c r="M58" s="33"/>
      <c r="N58" s="34">
        <f>VLOOKUP(B58,'[2]Nilai All'!$A$2:$H$49,7,TRUE)</f>
        <v>70</v>
      </c>
      <c r="O58" s="34"/>
      <c r="P58" s="33"/>
      <c r="Q58" s="96">
        <f t="shared" si="11"/>
        <v>70</v>
      </c>
      <c r="R58" s="97"/>
      <c r="S58" s="33"/>
      <c r="T58" s="33"/>
      <c r="U58" s="34"/>
      <c r="V58" s="34">
        <f>VLOOKUP(B58,'[2]Nilai All'!$A$2:$H$49,8,TRUE)</f>
        <v>75</v>
      </c>
      <c r="W58" s="33"/>
      <c r="X58" s="96">
        <f t="shared" si="12"/>
        <v>75</v>
      </c>
      <c r="Y58" s="97"/>
      <c r="Z58" s="33"/>
      <c r="AA58" s="33"/>
      <c r="AB58" s="34"/>
      <c r="AC58" s="34"/>
      <c r="AD58" s="33"/>
      <c r="AE58" s="96" t="e">
        <f t="shared" si="13"/>
        <v>#DIV/0!</v>
      </c>
      <c r="AF58" s="97"/>
      <c r="AG58" s="33"/>
      <c r="AH58" s="33"/>
      <c r="AI58" s="34"/>
      <c r="AJ58" s="34"/>
      <c r="AK58" s="33"/>
      <c r="AL58" s="96" t="e">
        <f t="shared" si="14"/>
        <v>#DIV/0!</v>
      </c>
      <c r="AM58" s="88">
        <f t="shared" si="4"/>
        <v>67.5</v>
      </c>
      <c r="AN58" s="88">
        <f t="shared" si="5"/>
        <v>70</v>
      </c>
      <c r="AO58" s="88">
        <f t="shared" si="6"/>
        <v>65</v>
      </c>
      <c r="AP58" s="88">
        <f t="shared" si="7"/>
        <v>70</v>
      </c>
      <c r="AQ58" s="88">
        <f t="shared" si="8"/>
        <v>75</v>
      </c>
      <c r="AR58" s="88" t="e">
        <f t="shared" si="9"/>
        <v>#DIV/0!</v>
      </c>
    </row>
    <row r="59" spans="1:53" x14ac:dyDescent="0.25">
      <c r="A59" s="89">
        <f t="shared" si="10"/>
        <v>28</v>
      </c>
      <c r="B59" s="115">
        <v>1103130148</v>
      </c>
      <c r="C59" s="115" t="s">
        <v>236</v>
      </c>
      <c r="D59" s="155">
        <f>VLOOKUP(B59,'[2]Nilai All'!$A$2:$H$49,4,TRUE)</f>
        <v>67.5</v>
      </c>
      <c r="E59" s="34">
        <f>VLOOKUP(B59,'[2]Nilai All'!$A$2:$H$49,5,TRUE)</f>
        <v>70</v>
      </c>
      <c r="F59" s="34">
        <f>VLOOKUP(B59,'[2]Nilai All'!$A$2:$H$49,6,TRUE)</f>
        <v>65</v>
      </c>
      <c r="G59" s="34"/>
      <c r="H59" s="34"/>
      <c r="I59" s="33"/>
      <c r="J59" s="96">
        <f t="shared" si="15"/>
        <v>67.777777777777786</v>
      </c>
      <c r="K59" s="97"/>
      <c r="L59" s="33"/>
      <c r="M59" s="33"/>
      <c r="N59" s="34">
        <f>VLOOKUP(B59,'[2]Nilai All'!$A$2:$H$49,7,TRUE)</f>
        <v>70</v>
      </c>
      <c r="O59" s="34"/>
      <c r="P59" s="33"/>
      <c r="Q59" s="96">
        <f t="shared" si="11"/>
        <v>70</v>
      </c>
      <c r="R59" s="97"/>
      <c r="S59" s="33"/>
      <c r="T59" s="33"/>
      <c r="U59" s="34"/>
      <c r="V59" s="34">
        <f>VLOOKUP(B59,'[2]Nilai All'!$A$2:$H$49,8,TRUE)</f>
        <v>75</v>
      </c>
      <c r="W59" s="33"/>
      <c r="X59" s="96">
        <f t="shared" si="12"/>
        <v>75</v>
      </c>
      <c r="Y59" s="97"/>
      <c r="Z59" s="33"/>
      <c r="AA59" s="33"/>
      <c r="AB59" s="34"/>
      <c r="AC59" s="34"/>
      <c r="AD59" s="33"/>
      <c r="AE59" s="96" t="e">
        <f t="shared" si="13"/>
        <v>#DIV/0!</v>
      </c>
      <c r="AF59" s="97"/>
      <c r="AG59" s="33"/>
      <c r="AH59" s="33"/>
      <c r="AI59" s="34"/>
      <c r="AJ59" s="34"/>
      <c r="AK59" s="33"/>
      <c r="AL59" s="96" t="e">
        <f t="shared" si="14"/>
        <v>#DIV/0!</v>
      </c>
      <c r="AM59" s="88">
        <f t="shared" si="4"/>
        <v>67.5</v>
      </c>
      <c r="AN59" s="88">
        <f t="shared" si="5"/>
        <v>70</v>
      </c>
      <c r="AO59" s="88">
        <f t="shared" si="6"/>
        <v>65</v>
      </c>
      <c r="AP59" s="88">
        <f t="shared" si="7"/>
        <v>70</v>
      </c>
      <c r="AQ59" s="88">
        <f t="shared" si="8"/>
        <v>75</v>
      </c>
      <c r="AR59" s="88" t="e">
        <f t="shared" si="9"/>
        <v>#DIV/0!</v>
      </c>
    </row>
    <row r="60" spans="1:53" x14ac:dyDescent="0.25">
      <c r="A60" s="89">
        <f t="shared" si="10"/>
        <v>29</v>
      </c>
      <c r="B60" s="115">
        <v>1103130152</v>
      </c>
      <c r="C60" s="115" t="s">
        <v>237</v>
      </c>
      <c r="D60" s="155">
        <f>VLOOKUP(B60,'[2]Nilai All'!$A$2:$H$49,4,TRUE)</f>
        <v>67.5</v>
      </c>
      <c r="E60" s="34">
        <f>VLOOKUP(B60,'[2]Nilai All'!$A$2:$H$49,5,TRUE)</f>
        <v>70</v>
      </c>
      <c r="F60" s="34">
        <f>VLOOKUP(B60,'[2]Nilai All'!$A$2:$H$49,6,TRUE)</f>
        <v>60</v>
      </c>
      <c r="G60" s="34"/>
      <c r="H60" s="34"/>
      <c r="I60" s="33"/>
      <c r="J60" s="96">
        <f t="shared" si="15"/>
        <v>66.666666666666671</v>
      </c>
      <c r="K60" s="97"/>
      <c r="L60" s="33"/>
      <c r="M60" s="33"/>
      <c r="N60" s="34">
        <f>VLOOKUP(B60,'[2]Nilai All'!$A$2:$H$49,7,TRUE)</f>
        <v>70</v>
      </c>
      <c r="O60" s="34"/>
      <c r="P60" s="33"/>
      <c r="Q60" s="96">
        <f t="shared" si="11"/>
        <v>70</v>
      </c>
      <c r="R60" s="97"/>
      <c r="S60" s="33"/>
      <c r="T60" s="33"/>
      <c r="U60" s="34"/>
      <c r="V60" s="34">
        <f>VLOOKUP(B60,'[2]Nilai All'!$A$2:$H$49,8,TRUE)</f>
        <v>75</v>
      </c>
      <c r="W60" s="33"/>
      <c r="X60" s="96">
        <f t="shared" si="12"/>
        <v>75</v>
      </c>
      <c r="Y60" s="97"/>
      <c r="Z60" s="33"/>
      <c r="AA60" s="33"/>
      <c r="AB60" s="34"/>
      <c r="AC60" s="34"/>
      <c r="AD60" s="33"/>
      <c r="AE60" s="96" t="e">
        <f t="shared" si="13"/>
        <v>#DIV/0!</v>
      </c>
      <c r="AF60" s="97"/>
      <c r="AG60" s="33"/>
      <c r="AH60" s="33"/>
      <c r="AI60" s="34"/>
      <c r="AJ60" s="34"/>
      <c r="AK60" s="33"/>
      <c r="AL60" s="96" t="e">
        <f t="shared" si="14"/>
        <v>#DIV/0!</v>
      </c>
      <c r="AM60" s="88">
        <f t="shared" si="4"/>
        <v>67.5</v>
      </c>
      <c r="AN60" s="88">
        <f t="shared" si="5"/>
        <v>70</v>
      </c>
      <c r="AO60" s="88">
        <f t="shared" si="6"/>
        <v>60</v>
      </c>
      <c r="AP60" s="88">
        <f t="shared" si="7"/>
        <v>70</v>
      </c>
      <c r="AQ60" s="88">
        <f t="shared" si="8"/>
        <v>75</v>
      </c>
      <c r="AR60" s="88" t="e">
        <f t="shared" si="9"/>
        <v>#DIV/0!</v>
      </c>
    </row>
    <row r="61" spans="1:53" x14ac:dyDescent="0.25">
      <c r="A61" s="89">
        <f t="shared" si="10"/>
        <v>30</v>
      </c>
      <c r="B61" s="115">
        <v>1103130155</v>
      </c>
      <c r="C61" s="115" t="s">
        <v>238</v>
      </c>
      <c r="D61" s="155">
        <f>VLOOKUP(B61,'[2]Nilai All'!$A$2:$H$49,4,TRUE)</f>
        <v>67.5</v>
      </c>
      <c r="E61" s="34">
        <f>VLOOKUP(B61,'[2]Nilai All'!$A$2:$H$49,5,TRUE)</f>
        <v>70</v>
      </c>
      <c r="F61" s="34">
        <f>VLOOKUP(B61,'[2]Nilai All'!$A$2:$H$49,6,TRUE)</f>
        <v>55</v>
      </c>
      <c r="G61" s="34"/>
      <c r="H61" s="34"/>
      <c r="I61" s="33"/>
      <c r="J61" s="96">
        <f t="shared" si="15"/>
        <v>65.555555555555571</v>
      </c>
      <c r="K61" s="97"/>
      <c r="L61" s="33"/>
      <c r="M61" s="33"/>
      <c r="N61" s="34">
        <f>VLOOKUP(B61,'[2]Nilai All'!$A$2:$H$49,7,TRUE)</f>
        <v>70</v>
      </c>
      <c r="O61" s="34"/>
      <c r="P61" s="33"/>
      <c r="Q61" s="96">
        <f t="shared" si="11"/>
        <v>70</v>
      </c>
      <c r="R61" s="97"/>
      <c r="S61" s="33"/>
      <c r="T61" s="33"/>
      <c r="U61" s="34"/>
      <c r="V61" s="34">
        <f>VLOOKUP(B61,'[2]Nilai All'!$A$2:$H$49,8,TRUE)</f>
        <v>75</v>
      </c>
      <c r="W61" s="33"/>
      <c r="X61" s="96">
        <f t="shared" si="12"/>
        <v>75</v>
      </c>
      <c r="Y61" s="97"/>
      <c r="Z61" s="33"/>
      <c r="AA61" s="33"/>
      <c r="AB61" s="34"/>
      <c r="AC61" s="34"/>
      <c r="AD61" s="33"/>
      <c r="AE61" s="96" t="e">
        <f t="shared" si="13"/>
        <v>#DIV/0!</v>
      </c>
      <c r="AF61" s="97"/>
      <c r="AG61" s="33"/>
      <c r="AH61" s="33"/>
      <c r="AI61" s="34"/>
      <c r="AJ61" s="34"/>
      <c r="AK61" s="33"/>
      <c r="AL61" s="96" t="e">
        <f t="shared" si="14"/>
        <v>#DIV/0!</v>
      </c>
      <c r="AM61" s="88">
        <f t="shared" si="4"/>
        <v>67.5</v>
      </c>
      <c r="AN61" s="88">
        <f t="shared" si="5"/>
        <v>70</v>
      </c>
      <c r="AO61" s="88">
        <f t="shared" si="6"/>
        <v>55</v>
      </c>
      <c r="AP61" s="88">
        <f t="shared" si="7"/>
        <v>70</v>
      </c>
      <c r="AQ61" s="88">
        <f t="shared" si="8"/>
        <v>75</v>
      </c>
      <c r="AR61" s="88" t="e">
        <f t="shared" si="9"/>
        <v>#DIV/0!</v>
      </c>
    </row>
    <row r="62" spans="1:53" x14ac:dyDescent="0.25">
      <c r="A62" s="89">
        <f t="shared" si="10"/>
        <v>31</v>
      </c>
      <c r="B62" s="115">
        <v>1103130177</v>
      </c>
      <c r="C62" s="115" t="s">
        <v>239</v>
      </c>
      <c r="D62" s="155">
        <f>VLOOKUP(B62,'[2]Nilai All'!$A$2:$H$49,4,TRUE)</f>
        <v>72.5</v>
      </c>
      <c r="E62" s="34">
        <f>VLOOKUP(B62,'[2]Nilai All'!$A$2:$H$49,5,TRUE)</f>
        <v>65</v>
      </c>
      <c r="F62" s="34">
        <f>VLOOKUP(B62,'[2]Nilai All'!$A$2:$H$49,6,TRUE)</f>
        <v>65</v>
      </c>
      <c r="G62" s="34"/>
      <c r="H62" s="34"/>
      <c r="I62" s="33"/>
      <c r="J62" s="96">
        <f t="shared" si="15"/>
        <v>68.333333333333343</v>
      </c>
      <c r="K62" s="97"/>
      <c r="L62" s="33"/>
      <c r="M62" s="33"/>
      <c r="N62" s="34">
        <f>VLOOKUP(B62,'[2]Nilai All'!$A$2:$H$49,7,TRUE)</f>
        <v>70</v>
      </c>
      <c r="O62" s="34"/>
      <c r="P62" s="33"/>
      <c r="Q62" s="96">
        <f t="shared" si="11"/>
        <v>70</v>
      </c>
      <c r="R62" s="97"/>
      <c r="S62" s="33"/>
      <c r="T62" s="33"/>
      <c r="U62" s="34"/>
      <c r="V62" s="34">
        <f>VLOOKUP(B62,'[2]Nilai All'!$A$2:$H$49,8,TRUE)</f>
        <v>75</v>
      </c>
      <c r="W62" s="33"/>
      <c r="X62" s="96">
        <f t="shared" si="12"/>
        <v>75</v>
      </c>
      <c r="Y62" s="97"/>
      <c r="Z62" s="33"/>
      <c r="AA62" s="33"/>
      <c r="AB62" s="34"/>
      <c r="AC62" s="34"/>
      <c r="AD62" s="33"/>
      <c r="AE62" s="96" t="e">
        <f t="shared" si="13"/>
        <v>#DIV/0!</v>
      </c>
      <c r="AF62" s="97"/>
      <c r="AG62" s="33"/>
      <c r="AH62" s="33"/>
      <c r="AI62" s="34"/>
      <c r="AJ62" s="34"/>
      <c r="AK62" s="33"/>
      <c r="AL62" s="96" t="e">
        <f t="shared" si="14"/>
        <v>#DIV/0!</v>
      </c>
      <c r="AM62" s="88">
        <f t="shared" si="4"/>
        <v>72.5</v>
      </c>
      <c r="AN62" s="88">
        <f t="shared" si="5"/>
        <v>65</v>
      </c>
      <c r="AO62" s="88">
        <f t="shared" si="6"/>
        <v>65</v>
      </c>
      <c r="AP62" s="88">
        <f t="shared" si="7"/>
        <v>70</v>
      </c>
      <c r="AQ62" s="88">
        <f t="shared" si="8"/>
        <v>75</v>
      </c>
      <c r="AR62" s="88" t="e">
        <f t="shared" si="9"/>
        <v>#DIV/0!</v>
      </c>
    </row>
    <row r="63" spans="1:53" x14ac:dyDescent="0.25">
      <c r="A63" s="89">
        <f t="shared" si="10"/>
        <v>32</v>
      </c>
      <c r="B63" s="115">
        <v>1103130189</v>
      </c>
      <c r="C63" s="115" t="s">
        <v>240</v>
      </c>
      <c r="D63" s="155">
        <f>VLOOKUP(B63,'[2]Nilai All'!$A$2:$H$49,4,TRUE)</f>
        <v>75</v>
      </c>
      <c r="E63" s="34">
        <f>VLOOKUP(B63,'[2]Nilai All'!$A$2:$H$49,5,TRUE)</f>
        <v>82.5</v>
      </c>
      <c r="F63" s="34">
        <f>VLOOKUP(B63,'[2]Nilai All'!$A$2:$H$49,6,TRUE)</f>
        <v>60</v>
      </c>
      <c r="G63" s="34"/>
      <c r="H63" s="34"/>
      <c r="I63" s="33"/>
      <c r="J63" s="96">
        <f t="shared" si="15"/>
        <v>74.166666666666686</v>
      </c>
      <c r="K63" s="97"/>
      <c r="L63" s="33"/>
      <c r="M63" s="33"/>
      <c r="N63" s="34">
        <f>VLOOKUP(B63,'[2]Nilai All'!$A$2:$H$49,7,TRUE)</f>
        <v>70</v>
      </c>
      <c r="O63" s="34"/>
      <c r="P63" s="33"/>
      <c r="Q63" s="96">
        <f t="shared" si="11"/>
        <v>70</v>
      </c>
      <c r="R63" s="97"/>
      <c r="S63" s="33"/>
      <c r="T63" s="33"/>
      <c r="U63" s="34"/>
      <c r="V63" s="34">
        <f>VLOOKUP(B63,'[2]Nilai All'!$A$2:$H$49,8,TRUE)</f>
        <v>75</v>
      </c>
      <c r="W63" s="33"/>
      <c r="X63" s="96">
        <f t="shared" si="12"/>
        <v>75</v>
      </c>
      <c r="Y63" s="97"/>
      <c r="Z63" s="33"/>
      <c r="AA63" s="33"/>
      <c r="AB63" s="34"/>
      <c r="AC63" s="34"/>
      <c r="AD63" s="33"/>
      <c r="AE63" s="96" t="e">
        <f t="shared" si="13"/>
        <v>#DIV/0!</v>
      </c>
      <c r="AF63" s="97"/>
      <c r="AG63" s="33"/>
      <c r="AH63" s="33"/>
      <c r="AI63" s="34"/>
      <c r="AJ63" s="34"/>
      <c r="AK63" s="33"/>
      <c r="AL63" s="96" t="e">
        <f t="shared" si="14"/>
        <v>#DIV/0!</v>
      </c>
      <c r="AM63" s="88">
        <f t="shared" si="4"/>
        <v>75</v>
      </c>
      <c r="AN63" s="88">
        <f t="shared" si="5"/>
        <v>82.5</v>
      </c>
      <c r="AO63" s="88">
        <f t="shared" si="6"/>
        <v>60</v>
      </c>
      <c r="AP63" s="88">
        <f t="shared" si="7"/>
        <v>70</v>
      </c>
      <c r="AQ63" s="88">
        <f t="shared" si="8"/>
        <v>75</v>
      </c>
      <c r="AR63" s="88" t="e">
        <f t="shared" si="9"/>
        <v>#DIV/0!</v>
      </c>
    </row>
    <row r="64" spans="1:53" x14ac:dyDescent="0.25">
      <c r="A64" s="89">
        <f t="shared" si="10"/>
        <v>33</v>
      </c>
      <c r="B64" s="115">
        <v>1103130206</v>
      </c>
      <c r="C64" s="115" t="s">
        <v>241</v>
      </c>
      <c r="D64" s="155">
        <f>VLOOKUP(B64,'[2]Nilai All'!$A$2:$H$49,4,TRUE)</f>
        <v>36.25</v>
      </c>
      <c r="E64" s="34">
        <f>VLOOKUP(B64,'[2]Nilai All'!$A$2:$H$49,5,TRUE)</f>
        <v>31.25</v>
      </c>
      <c r="F64" s="34">
        <f>VLOOKUP(B64,'[2]Nilai All'!$A$2:$H$49,6,TRUE)</f>
        <v>25</v>
      </c>
      <c r="G64" s="34"/>
      <c r="H64" s="34"/>
      <c r="I64" s="33"/>
      <c r="J64" s="96">
        <f t="shared" si="15"/>
        <v>32.083333333333336</v>
      </c>
      <c r="K64" s="97"/>
      <c r="L64" s="33"/>
      <c r="M64" s="33"/>
      <c r="N64" s="34">
        <f>VLOOKUP(B64,'[2]Nilai All'!$A$2:$H$49,7,TRUE)</f>
        <v>35</v>
      </c>
      <c r="O64" s="34"/>
      <c r="P64" s="33"/>
      <c r="Q64" s="96">
        <f t="shared" si="11"/>
        <v>35</v>
      </c>
      <c r="R64" s="97"/>
      <c r="S64" s="33"/>
      <c r="T64" s="33"/>
      <c r="U64" s="34"/>
      <c r="V64" s="34">
        <f>VLOOKUP(B64,'[2]Nilai All'!$A$2:$H$49,8,TRUE)</f>
        <v>37.5</v>
      </c>
      <c r="W64" s="33"/>
      <c r="X64" s="96">
        <f t="shared" si="12"/>
        <v>37.5</v>
      </c>
      <c r="Y64" s="97"/>
      <c r="Z64" s="33"/>
      <c r="AA64" s="33"/>
      <c r="AB64" s="34"/>
      <c r="AC64" s="34"/>
      <c r="AD64" s="33"/>
      <c r="AE64" s="96" t="e">
        <f t="shared" si="13"/>
        <v>#DIV/0!</v>
      </c>
      <c r="AF64" s="97"/>
      <c r="AG64" s="33"/>
      <c r="AH64" s="33"/>
      <c r="AI64" s="34"/>
      <c r="AJ64" s="34"/>
      <c r="AK64" s="33"/>
      <c r="AL64" s="96" t="e">
        <f t="shared" si="14"/>
        <v>#DIV/0!</v>
      </c>
      <c r="AM64" s="88">
        <f t="shared" si="4"/>
        <v>36.25</v>
      </c>
      <c r="AN64" s="88">
        <f t="shared" si="5"/>
        <v>31.25</v>
      </c>
      <c r="AO64" s="88">
        <f t="shared" si="6"/>
        <v>25</v>
      </c>
      <c r="AP64" s="88">
        <f t="shared" si="7"/>
        <v>35</v>
      </c>
      <c r="AQ64" s="88">
        <f t="shared" si="8"/>
        <v>37.5</v>
      </c>
      <c r="AR64" s="88" t="e">
        <f t="shared" si="9"/>
        <v>#DIV/0!</v>
      </c>
    </row>
    <row r="65" spans="1:45" x14ac:dyDescent="0.25">
      <c r="A65" s="89">
        <f t="shared" si="10"/>
        <v>34</v>
      </c>
      <c r="B65" s="115">
        <v>1103130210</v>
      </c>
      <c r="C65" s="115" t="s">
        <v>242</v>
      </c>
      <c r="D65" s="155">
        <f>VLOOKUP(B65,'[2]Nilai All'!$A$2:$H$49,4,TRUE)</f>
        <v>35</v>
      </c>
      <c r="E65" s="34">
        <f>VLOOKUP(B65,'[2]Nilai All'!$A$2:$H$49,5,TRUE)</f>
        <v>37.5</v>
      </c>
      <c r="F65" s="34">
        <f>VLOOKUP(B65,'[2]Nilai All'!$A$2:$H$49,6,TRUE)</f>
        <v>25</v>
      </c>
      <c r="G65" s="34"/>
      <c r="H65" s="34"/>
      <c r="I65" s="33"/>
      <c r="J65" s="96">
        <f t="shared" si="15"/>
        <v>33.611111111111114</v>
      </c>
      <c r="K65" s="97"/>
      <c r="L65" s="33"/>
      <c r="M65" s="33"/>
      <c r="N65" s="34">
        <f>VLOOKUP(B65,'[2]Nilai All'!$A$2:$H$49,7,TRUE)</f>
        <v>35</v>
      </c>
      <c r="O65" s="34"/>
      <c r="P65" s="33"/>
      <c r="Q65" s="96">
        <f t="shared" si="11"/>
        <v>35</v>
      </c>
      <c r="R65" s="97"/>
      <c r="S65" s="33"/>
      <c r="T65" s="33"/>
      <c r="U65" s="34"/>
      <c r="V65" s="34">
        <f>VLOOKUP(B65,'[2]Nilai All'!$A$2:$H$49,8,TRUE)</f>
        <v>37.5</v>
      </c>
      <c r="W65" s="33"/>
      <c r="X65" s="96">
        <f t="shared" si="12"/>
        <v>37.5</v>
      </c>
      <c r="Y65" s="97"/>
      <c r="Z65" s="33"/>
      <c r="AA65" s="33"/>
      <c r="AB65" s="34"/>
      <c r="AC65" s="34"/>
      <c r="AD65" s="33"/>
      <c r="AE65" s="96" t="e">
        <f t="shared" si="13"/>
        <v>#DIV/0!</v>
      </c>
      <c r="AF65" s="97"/>
      <c r="AG65" s="33"/>
      <c r="AH65" s="33"/>
      <c r="AI65" s="34"/>
      <c r="AJ65" s="34"/>
      <c r="AK65" s="33"/>
      <c r="AL65" s="96" t="e">
        <f t="shared" si="14"/>
        <v>#DIV/0!</v>
      </c>
      <c r="AM65" s="88">
        <f t="shared" si="4"/>
        <v>35</v>
      </c>
      <c r="AN65" s="88">
        <f t="shared" si="5"/>
        <v>37.5</v>
      </c>
      <c r="AO65" s="88">
        <f t="shared" si="6"/>
        <v>25</v>
      </c>
      <c r="AP65" s="88">
        <f t="shared" si="7"/>
        <v>35</v>
      </c>
      <c r="AQ65" s="88">
        <f t="shared" si="8"/>
        <v>37.5</v>
      </c>
      <c r="AR65" s="88" t="e">
        <f t="shared" si="9"/>
        <v>#DIV/0!</v>
      </c>
    </row>
    <row r="66" spans="1:45" x14ac:dyDescent="0.25">
      <c r="A66" s="89">
        <f t="shared" si="10"/>
        <v>35</v>
      </c>
      <c r="B66" s="115">
        <v>1103130250</v>
      </c>
      <c r="C66" s="115" t="s">
        <v>243</v>
      </c>
      <c r="D66" s="155">
        <f>VLOOKUP(B66,'[2]Nilai All'!$A$2:$H$49,4,TRUE)</f>
        <v>70</v>
      </c>
      <c r="E66" s="34">
        <f>VLOOKUP(B66,'[2]Nilai All'!$A$2:$H$49,5,TRUE)</f>
        <v>75</v>
      </c>
      <c r="F66" s="34">
        <f>VLOOKUP(B66,'[2]Nilai All'!$A$2:$H$49,6,TRUE)</f>
        <v>50</v>
      </c>
      <c r="G66" s="34"/>
      <c r="H66" s="34"/>
      <c r="I66" s="33"/>
      <c r="J66" s="96">
        <f t="shared" si="15"/>
        <v>67.222222222222229</v>
      </c>
      <c r="K66" s="97"/>
      <c r="L66" s="33"/>
      <c r="M66" s="33"/>
      <c r="N66" s="34">
        <f>VLOOKUP(B66,'[2]Nilai All'!$A$2:$H$49,7,TRUE)</f>
        <v>70</v>
      </c>
      <c r="O66" s="34"/>
      <c r="P66" s="33"/>
      <c r="Q66" s="96">
        <f t="shared" si="11"/>
        <v>70</v>
      </c>
      <c r="R66" s="97"/>
      <c r="S66" s="33"/>
      <c r="T66" s="33"/>
      <c r="U66" s="34"/>
      <c r="V66" s="34">
        <f>VLOOKUP(B66,'[2]Nilai All'!$A$2:$H$49,8,TRUE)</f>
        <v>75</v>
      </c>
      <c r="W66" s="33"/>
      <c r="X66" s="96">
        <f t="shared" si="12"/>
        <v>75</v>
      </c>
      <c r="Y66" s="97"/>
      <c r="Z66" s="33"/>
      <c r="AA66" s="33"/>
      <c r="AB66" s="34"/>
      <c r="AC66" s="34"/>
      <c r="AD66" s="33"/>
      <c r="AE66" s="96" t="e">
        <f t="shared" si="13"/>
        <v>#DIV/0!</v>
      </c>
      <c r="AF66" s="97"/>
      <c r="AG66" s="33"/>
      <c r="AH66" s="33"/>
      <c r="AI66" s="34"/>
      <c r="AJ66" s="34"/>
      <c r="AK66" s="33"/>
      <c r="AL66" s="96" t="e">
        <f t="shared" si="14"/>
        <v>#DIV/0!</v>
      </c>
      <c r="AM66" s="88">
        <f t="shared" si="4"/>
        <v>70</v>
      </c>
      <c r="AN66" s="88">
        <f t="shared" si="5"/>
        <v>75</v>
      </c>
      <c r="AO66" s="88">
        <f t="shared" si="6"/>
        <v>50</v>
      </c>
      <c r="AP66" s="88">
        <f t="shared" si="7"/>
        <v>70</v>
      </c>
      <c r="AQ66" s="88">
        <f t="shared" si="8"/>
        <v>75</v>
      </c>
      <c r="AR66" s="88" t="e">
        <f t="shared" si="9"/>
        <v>#DIV/0!</v>
      </c>
    </row>
    <row r="67" spans="1:45" x14ac:dyDescent="0.25">
      <c r="A67" s="89">
        <f t="shared" si="10"/>
        <v>36</v>
      </c>
      <c r="B67" s="115">
        <v>1103130260</v>
      </c>
      <c r="C67" s="115" t="s">
        <v>244</v>
      </c>
      <c r="D67" s="155">
        <f>VLOOKUP(B67,'[2]Nilai All'!$A$2:$H$49,4,TRUE)</f>
        <v>32.5</v>
      </c>
      <c r="E67" s="34">
        <f>VLOOKUP(B67,'[2]Nilai All'!$A$2:$H$49,5,TRUE)</f>
        <v>33.75</v>
      </c>
      <c r="F67" s="34">
        <f>VLOOKUP(B67,'[2]Nilai All'!$A$2:$H$49,6,TRUE)</f>
        <v>25</v>
      </c>
      <c r="G67" s="34"/>
      <c r="H67" s="34"/>
      <c r="I67" s="33"/>
      <c r="J67" s="96">
        <f t="shared" si="15"/>
        <v>31.250000000000007</v>
      </c>
      <c r="K67" s="97"/>
      <c r="L67" s="33"/>
      <c r="M67" s="33"/>
      <c r="N67" s="34">
        <f>VLOOKUP(B67,'[2]Nilai All'!$A$2:$H$49,7,TRUE)</f>
        <v>35</v>
      </c>
      <c r="O67" s="34"/>
      <c r="P67" s="33"/>
      <c r="Q67" s="96">
        <f t="shared" si="11"/>
        <v>35</v>
      </c>
      <c r="R67" s="97"/>
      <c r="S67" s="33"/>
      <c r="T67" s="33"/>
      <c r="U67" s="34"/>
      <c r="V67" s="34">
        <f>VLOOKUP(B67,'[2]Nilai All'!$A$2:$H$49,8,TRUE)</f>
        <v>37.5</v>
      </c>
      <c r="W67" s="33"/>
      <c r="X67" s="96">
        <f t="shared" si="12"/>
        <v>37.5</v>
      </c>
      <c r="Y67" s="97"/>
      <c r="Z67" s="33"/>
      <c r="AA67" s="33"/>
      <c r="AB67" s="34"/>
      <c r="AC67" s="34"/>
      <c r="AD67" s="33"/>
      <c r="AE67" s="96" t="e">
        <f t="shared" si="13"/>
        <v>#DIV/0!</v>
      </c>
      <c r="AF67" s="97"/>
      <c r="AG67" s="33"/>
      <c r="AH67" s="33"/>
      <c r="AI67" s="34"/>
      <c r="AJ67" s="34"/>
      <c r="AK67" s="33"/>
      <c r="AL67" s="96" t="e">
        <f t="shared" si="14"/>
        <v>#DIV/0!</v>
      </c>
      <c r="AM67" s="88">
        <f t="shared" si="4"/>
        <v>32.5</v>
      </c>
      <c r="AN67" s="88">
        <f t="shared" si="5"/>
        <v>33.75</v>
      </c>
      <c r="AO67" s="88">
        <f t="shared" si="6"/>
        <v>25</v>
      </c>
      <c r="AP67" s="88">
        <f t="shared" si="7"/>
        <v>35</v>
      </c>
      <c r="AQ67" s="88">
        <f t="shared" si="8"/>
        <v>37.5</v>
      </c>
      <c r="AR67" s="88" t="e">
        <f t="shared" si="9"/>
        <v>#DIV/0!</v>
      </c>
    </row>
    <row r="68" spans="1:45" x14ac:dyDescent="0.25">
      <c r="A68" s="89">
        <f t="shared" si="10"/>
        <v>37</v>
      </c>
      <c r="B68" s="115">
        <v>1103130264</v>
      </c>
      <c r="C68" s="115" t="s">
        <v>245</v>
      </c>
      <c r="D68" s="155">
        <f>VLOOKUP(B68,'[2]Nilai All'!$A$2:$H$49,4,TRUE)</f>
        <v>75</v>
      </c>
      <c r="E68" s="34">
        <f>VLOOKUP(B68,'[2]Nilai All'!$A$2:$H$49,5,TRUE)</f>
        <v>80</v>
      </c>
      <c r="F68" s="34">
        <f>VLOOKUP(B68,'[2]Nilai All'!$A$2:$H$49,6,TRUE)</f>
        <v>80</v>
      </c>
      <c r="G68" s="34"/>
      <c r="H68" s="34"/>
      <c r="I68" s="33"/>
      <c r="J68" s="96">
        <f t="shared" si="15"/>
        <v>77.777777777777786</v>
      </c>
      <c r="K68" s="97"/>
      <c r="L68" s="33"/>
      <c r="M68" s="33"/>
      <c r="N68" s="34">
        <f>VLOOKUP(B68,'[2]Nilai All'!$A$2:$H$49,7,TRUE)</f>
        <v>70</v>
      </c>
      <c r="O68" s="34"/>
      <c r="P68" s="33"/>
      <c r="Q68" s="96">
        <f t="shared" si="11"/>
        <v>70</v>
      </c>
      <c r="R68" s="97"/>
      <c r="S68" s="33"/>
      <c r="T68" s="33"/>
      <c r="U68" s="34"/>
      <c r="V68" s="34">
        <f>VLOOKUP(B68,'[2]Nilai All'!$A$2:$H$49,8,TRUE)</f>
        <v>75</v>
      </c>
      <c r="W68" s="33"/>
      <c r="X68" s="96">
        <f t="shared" si="12"/>
        <v>75</v>
      </c>
      <c r="Y68" s="97"/>
      <c r="Z68" s="33"/>
      <c r="AA68" s="33"/>
      <c r="AB68" s="34"/>
      <c r="AC68" s="34"/>
      <c r="AD68" s="33"/>
      <c r="AE68" s="96" t="e">
        <f t="shared" si="13"/>
        <v>#DIV/0!</v>
      </c>
      <c r="AF68" s="97"/>
      <c r="AG68" s="33"/>
      <c r="AH68" s="33"/>
      <c r="AI68" s="34"/>
      <c r="AJ68" s="34"/>
      <c r="AK68" s="33"/>
      <c r="AL68" s="96" t="e">
        <f t="shared" si="14"/>
        <v>#DIV/0!</v>
      </c>
      <c r="AM68" s="88">
        <f t="shared" si="4"/>
        <v>75</v>
      </c>
      <c r="AN68" s="88">
        <f t="shared" si="5"/>
        <v>80</v>
      </c>
      <c r="AO68" s="88">
        <f t="shared" si="6"/>
        <v>80</v>
      </c>
      <c r="AP68" s="88">
        <f t="shared" si="7"/>
        <v>70</v>
      </c>
      <c r="AQ68" s="88">
        <f t="shared" si="8"/>
        <v>75</v>
      </c>
      <c r="AR68" s="88" t="e">
        <f t="shared" si="9"/>
        <v>#DIV/0!</v>
      </c>
    </row>
    <row r="69" spans="1:45" x14ac:dyDescent="0.25">
      <c r="A69" s="89">
        <f t="shared" si="10"/>
        <v>38</v>
      </c>
      <c r="B69" s="115">
        <v>1103130280</v>
      </c>
      <c r="C69" s="115" t="s">
        <v>246</v>
      </c>
      <c r="D69" s="155">
        <f>VLOOKUP(B69,'[2]Nilai All'!$A$2:$H$49,4,TRUE)</f>
        <v>67.5</v>
      </c>
      <c r="E69" s="34">
        <f>VLOOKUP(B69,'[2]Nilai All'!$A$2:$H$49,5,TRUE)</f>
        <v>70</v>
      </c>
      <c r="F69" s="34">
        <f>VLOOKUP(B69,'[2]Nilai All'!$A$2:$H$49,6,TRUE)</f>
        <v>65</v>
      </c>
      <c r="G69" s="34"/>
      <c r="H69" s="34"/>
      <c r="I69" s="33"/>
      <c r="J69" s="96">
        <f t="shared" si="15"/>
        <v>67.777777777777786</v>
      </c>
      <c r="K69" s="97"/>
      <c r="L69" s="33"/>
      <c r="M69" s="33"/>
      <c r="N69" s="34">
        <f>VLOOKUP(B69,'[2]Nilai All'!$A$2:$H$49,7,TRUE)</f>
        <v>70</v>
      </c>
      <c r="O69" s="34"/>
      <c r="P69" s="33"/>
      <c r="Q69" s="96">
        <f t="shared" si="11"/>
        <v>70</v>
      </c>
      <c r="R69" s="97"/>
      <c r="S69" s="33"/>
      <c r="T69" s="33"/>
      <c r="U69" s="34"/>
      <c r="V69" s="34">
        <f>VLOOKUP(B69,'[2]Nilai All'!$A$2:$H$49,8,TRUE)</f>
        <v>75</v>
      </c>
      <c r="W69" s="33"/>
      <c r="X69" s="96">
        <f t="shared" si="12"/>
        <v>75</v>
      </c>
      <c r="Y69" s="97"/>
      <c r="Z69" s="33"/>
      <c r="AA69" s="33"/>
      <c r="AB69" s="34"/>
      <c r="AC69" s="34"/>
      <c r="AD69" s="33"/>
      <c r="AE69" s="96" t="e">
        <f t="shared" si="13"/>
        <v>#DIV/0!</v>
      </c>
      <c r="AF69" s="97"/>
      <c r="AG69" s="33"/>
      <c r="AH69" s="33"/>
      <c r="AI69" s="34"/>
      <c r="AJ69" s="34"/>
      <c r="AK69" s="33"/>
      <c r="AL69" s="96" t="e">
        <f t="shared" si="14"/>
        <v>#DIV/0!</v>
      </c>
      <c r="AM69" s="88">
        <f t="shared" si="4"/>
        <v>67.5</v>
      </c>
      <c r="AN69" s="88">
        <f t="shared" si="5"/>
        <v>70</v>
      </c>
      <c r="AO69" s="88">
        <f t="shared" si="6"/>
        <v>65</v>
      </c>
      <c r="AP69" s="88">
        <f t="shared" si="7"/>
        <v>70</v>
      </c>
      <c r="AQ69" s="88">
        <f t="shared" si="8"/>
        <v>75</v>
      </c>
      <c r="AR69" s="88" t="e">
        <f t="shared" si="9"/>
        <v>#DIV/0!</v>
      </c>
    </row>
    <row r="70" spans="1:45" x14ac:dyDescent="0.25">
      <c r="A70" s="89">
        <f t="shared" si="10"/>
        <v>39</v>
      </c>
      <c r="B70" s="115">
        <v>1103134358</v>
      </c>
      <c r="C70" s="115" t="s">
        <v>247</v>
      </c>
      <c r="D70" s="155">
        <f>VLOOKUP(B70,'[2]Nilai All'!$A$2:$H$49,4,TRUE)</f>
        <v>75</v>
      </c>
      <c r="E70" s="34">
        <f>VLOOKUP(B70,'[2]Nilai All'!$A$2:$H$49,5,TRUE)</f>
        <v>67.5</v>
      </c>
      <c r="F70" s="34">
        <f>VLOOKUP(B70,'[2]Nilai All'!$A$2:$H$49,6,TRUE)</f>
        <v>85</v>
      </c>
      <c r="G70" s="34"/>
      <c r="H70" s="34"/>
      <c r="I70" s="33"/>
      <c r="J70" s="96">
        <f t="shared" si="15"/>
        <v>74.722222222222229</v>
      </c>
      <c r="K70" s="97"/>
      <c r="L70" s="33"/>
      <c r="M70" s="33"/>
      <c r="N70" s="34">
        <f>VLOOKUP(B70,'[2]Nilai All'!$A$2:$H$49,7,TRUE)</f>
        <v>70</v>
      </c>
      <c r="O70" s="34"/>
      <c r="P70" s="33"/>
      <c r="Q70" s="96">
        <f t="shared" si="11"/>
        <v>70</v>
      </c>
      <c r="R70" s="97"/>
      <c r="S70" s="33"/>
      <c r="T70" s="33"/>
      <c r="U70" s="34"/>
      <c r="V70" s="34">
        <f>VLOOKUP(B70,'[2]Nilai All'!$A$2:$H$49,8,TRUE)</f>
        <v>75</v>
      </c>
      <c r="W70" s="33"/>
      <c r="X70" s="96">
        <f t="shared" si="12"/>
        <v>75</v>
      </c>
      <c r="Y70" s="97"/>
      <c r="Z70" s="33"/>
      <c r="AA70" s="33"/>
      <c r="AB70" s="34"/>
      <c r="AC70" s="34"/>
      <c r="AD70" s="33"/>
      <c r="AE70" s="96" t="e">
        <f t="shared" si="13"/>
        <v>#DIV/0!</v>
      </c>
      <c r="AF70" s="97"/>
      <c r="AG70" s="33"/>
      <c r="AH70" s="33"/>
      <c r="AI70" s="34"/>
      <c r="AJ70" s="34"/>
      <c r="AK70" s="33"/>
      <c r="AL70" s="96" t="e">
        <f t="shared" si="14"/>
        <v>#DIV/0!</v>
      </c>
      <c r="AM70" s="88">
        <f t="shared" si="4"/>
        <v>75</v>
      </c>
      <c r="AN70" s="88">
        <f t="shared" si="5"/>
        <v>67.5</v>
      </c>
      <c r="AO70" s="88">
        <f t="shared" si="6"/>
        <v>85</v>
      </c>
      <c r="AP70" s="88">
        <f t="shared" si="7"/>
        <v>70</v>
      </c>
      <c r="AQ70" s="88">
        <f t="shared" si="8"/>
        <v>75</v>
      </c>
      <c r="AR70" s="88" t="e">
        <f t="shared" si="9"/>
        <v>#DIV/0!</v>
      </c>
    </row>
    <row r="71" spans="1:45" x14ac:dyDescent="0.25">
      <c r="A71" s="89">
        <f t="shared" si="10"/>
        <v>40</v>
      </c>
      <c r="B71" s="115">
        <v>1103134359</v>
      </c>
      <c r="C71" s="115" t="s">
        <v>248</v>
      </c>
      <c r="D71" s="155">
        <f>VLOOKUP(B71,'[2]Nilai All'!$A$2:$H$49,4,TRUE)</f>
        <v>72.5</v>
      </c>
      <c r="E71" s="34">
        <f>VLOOKUP(B71,'[2]Nilai All'!$A$2:$H$49,5,TRUE)</f>
        <v>65</v>
      </c>
      <c r="F71" s="34">
        <f>VLOOKUP(B71,'[2]Nilai All'!$A$2:$H$49,6,TRUE)</f>
        <v>70</v>
      </c>
      <c r="G71" s="34"/>
      <c r="H71" s="34"/>
      <c r="I71" s="33"/>
      <c r="J71" s="96">
        <f t="shared" si="15"/>
        <v>69.444444444444457</v>
      </c>
      <c r="K71" s="97"/>
      <c r="L71" s="33"/>
      <c r="M71" s="33"/>
      <c r="N71" s="34">
        <f>VLOOKUP(B71,'[2]Nilai All'!$A$2:$H$49,7,TRUE)</f>
        <v>70</v>
      </c>
      <c r="O71" s="34"/>
      <c r="P71" s="33"/>
      <c r="Q71" s="96">
        <f t="shared" si="11"/>
        <v>70</v>
      </c>
      <c r="R71" s="97"/>
      <c r="S71" s="33"/>
      <c r="T71" s="33"/>
      <c r="U71" s="34"/>
      <c r="V71" s="34">
        <f>VLOOKUP(B71,'[2]Nilai All'!$A$2:$H$49,8,TRUE)</f>
        <v>75</v>
      </c>
      <c r="W71" s="33"/>
      <c r="X71" s="96">
        <f t="shared" si="12"/>
        <v>75</v>
      </c>
      <c r="Y71" s="97"/>
      <c r="Z71" s="33"/>
      <c r="AA71" s="33"/>
      <c r="AB71" s="34"/>
      <c r="AC71" s="34"/>
      <c r="AD71" s="33"/>
      <c r="AE71" s="96" t="e">
        <f t="shared" si="13"/>
        <v>#DIV/0!</v>
      </c>
      <c r="AF71" s="97"/>
      <c r="AG71" s="33"/>
      <c r="AH71" s="33"/>
      <c r="AI71" s="34"/>
      <c r="AJ71" s="34"/>
      <c r="AK71" s="33"/>
      <c r="AL71" s="96" t="e">
        <f t="shared" si="14"/>
        <v>#DIV/0!</v>
      </c>
      <c r="AM71" s="88">
        <f t="shared" si="4"/>
        <v>72.5</v>
      </c>
      <c r="AN71" s="88">
        <f t="shared" si="5"/>
        <v>65</v>
      </c>
      <c r="AO71" s="88">
        <f t="shared" si="6"/>
        <v>70</v>
      </c>
      <c r="AP71" s="88">
        <f t="shared" si="7"/>
        <v>70</v>
      </c>
      <c r="AQ71" s="88">
        <f t="shared" si="8"/>
        <v>75</v>
      </c>
      <c r="AR71" s="88" t="e">
        <f t="shared" si="9"/>
        <v>#DIV/0!</v>
      </c>
    </row>
    <row r="72" spans="1:45" x14ac:dyDescent="0.25">
      <c r="A72" s="89">
        <f t="shared" si="10"/>
        <v>41</v>
      </c>
      <c r="B72" s="115">
        <v>1103134361</v>
      </c>
      <c r="C72" s="115" t="s">
        <v>249</v>
      </c>
      <c r="D72" s="155">
        <f>VLOOKUP(B72,'[2]Nilai All'!$A$2:$H$49,4,TRUE)</f>
        <v>72.5</v>
      </c>
      <c r="E72" s="34">
        <f>VLOOKUP(B72,'[2]Nilai All'!$A$2:$H$49,5,TRUE)</f>
        <v>65</v>
      </c>
      <c r="F72" s="34">
        <f>VLOOKUP(B72,'[2]Nilai All'!$A$2:$H$49,6,TRUE)</f>
        <v>60</v>
      </c>
      <c r="G72" s="34"/>
      <c r="H72" s="34"/>
      <c r="I72" s="33"/>
      <c r="J72" s="96">
        <f t="shared" si="15"/>
        <v>67.222222222222229</v>
      </c>
      <c r="K72" s="97"/>
      <c r="L72" s="33"/>
      <c r="M72" s="33"/>
      <c r="N72" s="34">
        <f>VLOOKUP(B72,'[2]Nilai All'!$A$2:$H$49,7,TRUE)</f>
        <v>70</v>
      </c>
      <c r="O72" s="34"/>
      <c r="P72" s="33"/>
      <c r="Q72" s="96">
        <f t="shared" si="11"/>
        <v>70</v>
      </c>
      <c r="R72" s="97"/>
      <c r="S72" s="33"/>
      <c r="T72" s="33"/>
      <c r="U72" s="34"/>
      <c r="V72" s="34">
        <f>VLOOKUP(B72,'[2]Nilai All'!$A$2:$H$49,8,TRUE)</f>
        <v>75</v>
      </c>
      <c r="W72" s="33"/>
      <c r="X72" s="96">
        <f t="shared" si="12"/>
        <v>75</v>
      </c>
      <c r="Y72" s="97"/>
      <c r="Z72" s="33"/>
      <c r="AA72" s="33"/>
      <c r="AB72" s="34"/>
      <c r="AC72" s="34"/>
      <c r="AD72" s="33"/>
      <c r="AE72" s="96" t="e">
        <f t="shared" si="13"/>
        <v>#DIV/0!</v>
      </c>
      <c r="AF72" s="97"/>
      <c r="AG72" s="33"/>
      <c r="AH72" s="33"/>
      <c r="AI72" s="34"/>
      <c r="AJ72" s="34"/>
      <c r="AK72" s="33"/>
      <c r="AL72" s="96" t="e">
        <f t="shared" si="14"/>
        <v>#DIV/0!</v>
      </c>
      <c r="AM72" s="88">
        <f t="shared" si="4"/>
        <v>72.5</v>
      </c>
      <c r="AN72" s="88">
        <f t="shared" si="5"/>
        <v>65</v>
      </c>
      <c r="AO72" s="88">
        <f t="shared" si="6"/>
        <v>60</v>
      </c>
      <c r="AP72" s="88">
        <f t="shared" si="7"/>
        <v>70</v>
      </c>
      <c r="AQ72" s="88">
        <f t="shared" si="8"/>
        <v>75</v>
      </c>
      <c r="AR72" s="88" t="e">
        <f t="shared" si="9"/>
        <v>#DIV/0!</v>
      </c>
    </row>
    <row r="73" spans="1:45" x14ac:dyDescent="0.25">
      <c r="A73" s="89">
        <f t="shared" si="10"/>
        <v>42</v>
      </c>
      <c r="B73" s="115">
        <v>1103134393</v>
      </c>
      <c r="C73" s="115" t="s">
        <v>250</v>
      </c>
      <c r="D73" s="155">
        <f>VLOOKUP(B73,'[2]Nilai All'!$A$2:$H$49,4,TRUE)</f>
        <v>75</v>
      </c>
      <c r="E73" s="34">
        <f>VLOOKUP(B73,'[2]Nilai All'!$A$2:$H$49,5,TRUE)</f>
        <v>80</v>
      </c>
      <c r="F73" s="34">
        <f>VLOOKUP(B73,'[2]Nilai All'!$A$2:$H$49,6,TRUE)</f>
        <v>70</v>
      </c>
      <c r="G73" s="34"/>
      <c r="H73" s="34"/>
      <c r="I73" s="33"/>
      <c r="J73" s="96">
        <f t="shared" si="15"/>
        <v>75.555555555555571</v>
      </c>
      <c r="K73" s="97"/>
      <c r="L73" s="33"/>
      <c r="M73" s="33"/>
      <c r="N73" s="34">
        <f>VLOOKUP(B73,'[2]Nilai All'!$A$2:$H$49,7,TRUE)</f>
        <v>70</v>
      </c>
      <c r="O73" s="34"/>
      <c r="P73" s="33"/>
      <c r="Q73" s="96">
        <f t="shared" si="11"/>
        <v>70</v>
      </c>
      <c r="R73" s="97"/>
      <c r="S73" s="33"/>
      <c r="T73" s="33"/>
      <c r="U73" s="34"/>
      <c r="V73" s="34">
        <f>VLOOKUP(B73,'[2]Nilai All'!$A$2:$H$49,8,TRUE)</f>
        <v>75</v>
      </c>
      <c r="W73" s="33"/>
      <c r="X73" s="96">
        <f t="shared" si="12"/>
        <v>75</v>
      </c>
      <c r="Y73" s="97"/>
      <c r="Z73" s="33"/>
      <c r="AA73" s="33"/>
      <c r="AB73" s="34"/>
      <c r="AC73" s="34"/>
      <c r="AD73" s="33"/>
      <c r="AE73" s="96" t="e">
        <f t="shared" si="13"/>
        <v>#DIV/0!</v>
      </c>
      <c r="AF73" s="97"/>
      <c r="AG73" s="33"/>
      <c r="AH73" s="33"/>
      <c r="AI73" s="34"/>
      <c r="AJ73" s="34"/>
      <c r="AK73" s="33"/>
      <c r="AL73" s="96" t="e">
        <f t="shared" si="14"/>
        <v>#DIV/0!</v>
      </c>
      <c r="AM73" s="88">
        <f t="shared" si="4"/>
        <v>75</v>
      </c>
      <c r="AN73" s="88">
        <f t="shared" si="5"/>
        <v>80</v>
      </c>
      <c r="AO73" s="88">
        <f t="shared" si="6"/>
        <v>70</v>
      </c>
      <c r="AP73" s="88">
        <f t="shared" si="7"/>
        <v>70</v>
      </c>
      <c r="AQ73" s="88">
        <f t="shared" si="8"/>
        <v>75</v>
      </c>
      <c r="AR73" s="88" t="e">
        <f t="shared" si="9"/>
        <v>#DIV/0!</v>
      </c>
    </row>
    <row r="74" spans="1:45" x14ac:dyDescent="0.25">
      <c r="A74" s="89">
        <f t="shared" si="10"/>
        <v>43</v>
      </c>
      <c r="B74" s="115">
        <v>1103134429</v>
      </c>
      <c r="C74" s="115" t="s">
        <v>251</v>
      </c>
      <c r="D74" s="155">
        <f>VLOOKUP(B74,'[2]Nilai All'!$A$2:$H$49,4,TRUE)</f>
        <v>75</v>
      </c>
      <c r="E74" s="34">
        <f>VLOOKUP(B74,'[2]Nilai All'!$A$2:$H$49,5,TRUE)</f>
        <v>67.5</v>
      </c>
      <c r="F74" s="34">
        <f>VLOOKUP(B74,'[2]Nilai All'!$A$2:$H$49,6,TRUE)</f>
        <v>55</v>
      </c>
      <c r="G74" s="34"/>
      <c r="H74" s="34"/>
      <c r="I74" s="33"/>
      <c r="J74" s="96">
        <f t="shared" si="15"/>
        <v>68.055555555555571</v>
      </c>
      <c r="K74" s="97"/>
      <c r="L74" s="33"/>
      <c r="M74" s="33"/>
      <c r="N74" s="34">
        <f>VLOOKUP(B74,'[2]Nilai All'!$A$2:$H$49,7,TRUE)</f>
        <v>70</v>
      </c>
      <c r="O74" s="34"/>
      <c r="P74" s="33"/>
      <c r="Q74" s="96">
        <f t="shared" si="11"/>
        <v>70</v>
      </c>
      <c r="R74" s="97"/>
      <c r="S74" s="33"/>
      <c r="T74" s="33"/>
      <c r="U74" s="34"/>
      <c r="V74" s="34">
        <f>VLOOKUP(B74,'[2]Nilai All'!$A$2:$H$49,8,TRUE)</f>
        <v>75</v>
      </c>
      <c r="W74" s="33"/>
      <c r="X74" s="96">
        <f t="shared" si="12"/>
        <v>75</v>
      </c>
      <c r="Y74" s="97"/>
      <c r="Z74" s="33"/>
      <c r="AA74" s="33"/>
      <c r="AB74" s="34"/>
      <c r="AC74" s="34"/>
      <c r="AD74" s="33"/>
      <c r="AE74" s="96" t="e">
        <f t="shared" si="13"/>
        <v>#DIV/0!</v>
      </c>
      <c r="AF74" s="97"/>
      <c r="AG74" s="33"/>
      <c r="AH74" s="33"/>
      <c r="AI74" s="34"/>
      <c r="AJ74" s="34"/>
      <c r="AK74" s="33"/>
      <c r="AL74" s="96" t="e">
        <f t="shared" si="14"/>
        <v>#DIV/0!</v>
      </c>
      <c r="AM74" s="88">
        <f t="shared" si="4"/>
        <v>75</v>
      </c>
      <c r="AN74" s="88">
        <f t="shared" si="5"/>
        <v>67.5</v>
      </c>
      <c r="AO74" s="88">
        <f t="shared" si="6"/>
        <v>55</v>
      </c>
      <c r="AP74" s="88">
        <f t="shared" si="7"/>
        <v>70</v>
      </c>
      <c r="AQ74" s="88">
        <f t="shared" si="8"/>
        <v>75</v>
      </c>
      <c r="AR74" s="88" t="e">
        <f t="shared" si="9"/>
        <v>#DIV/0!</v>
      </c>
    </row>
    <row r="75" spans="1:45" x14ac:dyDescent="0.25">
      <c r="A75" s="89">
        <f t="shared" si="10"/>
        <v>44</v>
      </c>
      <c r="B75" s="115">
        <v>1103134433</v>
      </c>
      <c r="C75" s="115" t="s">
        <v>252</v>
      </c>
      <c r="D75" s="155">
        <f>VLOOKUP(B75,'[2]Nilai All'!$A$2:$H$49,4,TRUE)</f>
        <v>75</v>
      </c>
      <c r="E75" s="34">
        <f>VLOOKUP(B75,'[2]Nilai All'!$A$2:$H$49,5,TRUE)</f>
        <v>82.5</v>
      </c>
      <c r="F75" s="34">
        <f>VLOOKUP(B75,'[2]Nilai All'!$A$2:$H$49,6,TRUE)</f>
        <v>65</v>
      </c>
      <c r="G75" s="34"/>
      <c r="H75" s="34"/>
      <c r="I75" s="33"/>
      <c r="J75" s="96">
        <f t="shared" si="15"/>
        <v>75.277777777777786</v>
      </c>
      <c r="K75" s="97"/>
      <c r="L75" s="33"/>
      <c r="M75" s="33"/>
      <c r="N75" s="34">
        <f>VLOOKUP(B75,'[2]Nilai All'!$A$2:$H$49,7,TRUE)</f>
        <v>70</v>
      </c>
      <c r="O75" s="34"/>
      <c r="P75" s="33"/>
      <c r="Q75" s="96">
        <f t="shared" si="11"/>
        <v>70</v>
      </c>
      <c r="R75" s="97"/>
      <c r="S75" s="33"/>
      <c r="T75" s="33"/>
      <c r="U75" s="34"/>
      <c r="V75" s="34">
        <f>VLOOKUP(B75,'[2]Nilai All'!$A$2:$H$49,8,TRUE)</f>
        <v>75</v>
      </c>
      <c r="W75" s="33"/>
      <c r="X75" s="96">
        <f t="shared" si="12"/>
        <v>75</v>
      </c>
      <c r="Y75" s="97"/>
      <c r="Z75" s="33"/>
      <c r="AA75" s="33"/>
      <c r="AB75" s="34"/>
      <c r="AC75" s="34"/>
      <c r="AD75" s="33"/>
      <c r="AE75" s="96" t="e">
        <f t="shared" si="13"/>
        <v>#DIV/0!</v>
      </c>
      <c r="AF75" s="97"/>
      <c r="AG75" s="33"/>
      <c r="AH75" s="33"/>
      <c r="AI75" s="34"/>
      <c r="AJ75" s="34"/>
      <c r="AK75" s="33"/>
      <c r="AL75" s="96" t="e">
        <f t="shared" si="14"/>
        <v>#DIV/0!</v>
      </c>
      <c r="AM75" s="88">
        <f t="shared" si="4"/>
        <v>75</v>
      </c>
      <c r="AN75" s="88">
        <f t="shared" si="5"/>
        <v>82.5</v>
      </c>
      <c r="AO75" s="88">
        <f t="shared" si="6"/>
        <v>65</v>
      </c>
      <c r="AP75" s="88">
        <f t="shared" si="7"/>
        <v>70</v>
      </c>
      <c r="AQ75" s="88">
        <f t="shared" si="8"/>
        <v>75</v>
      </c>
      <c r="AR75" s="88" t="e">
        <f t="shared" si="9"/>
        <v>#DIV/0!</v>
      </c>
    </row>
    <row r="76" spans="1:45" ht="15.75" thickBot="1" x14ac:dyDescent="0.3">
      <c r="A76" s="89">
        <f t="shared" si="10"/>
        <v>45</v>
      </c>
      <c r="B76" s="115">
        <v>1103134456</v>
      </c>
      <c r="C76" s="115" t="s">
        <v>253</v>
      </c>
      <c r="D76" s="155">
        <f>VLOOKUP(B76,'[2]Nilai All'!$A$2:$H$49,4,TRUE)</f>
        <v>36.25</v>
      </c>
      <c r="E76" s="34">
        <f>VLOOKUP(B76,'[2]Nilai All'!$A$2:$H$49,5,TRUE)</f>
        <v>31.25</v>
      </c>
      <c r="F76" s="34">
        <f>VLOOKUP(B76,'[2]Nilai All'!$A$2:$H$49,6,TRUE)</f>
        <v>25</v>
      </c>
      <c r="G76" s="34"/>
      <c r="H76" s="34"/>
      <c r="I76" s="34"/>
      <c r="J76" s="96">
        <f t="shared" si="15"/>
        <v>32.083333333333336</v>
      </c>
      <c r="K76" s="97"/>
      <c r="L76" s="33"/>
      <c r="M76" s="33"/>
      <c r="N76" s="34">
        <f>VLOOKUP(B76,'[2]Nilai All'!$A$2:$H$49,7,TRUE)</f>
        <v>35</v>
      </c>
      <c r="O76" s="34"/>
      <c r="P76" s="33"/>
      <c r="Q76" s="96">
        <f t="shared" si="11"/>
        <v>35</v>
      </c>
      <c r="R76" s="97"/>
      <c r="S76" s="33"/>
      <c r="T76" s="33"/>
      <c r="U76" s="33"/>
      <c r="V76" s="33">
        <f>VLOOKUP(B76,'[2]Nilai All'!$A$2:$H$49,8,TRUE)</f>
        <v>37.5</v>
      </c>
      <c r="W76" s="33"/>
      <c r="X76" s="96">
        <f t="shared" si="12"/>
        <v>37.5</v>
      </c>
      <c r="Y76" s="98"/>
      <c r="Z76" s="99"/>
      <c r="AA76" s="99"/>
      <c r="AB76" s="34"/>
      <c r="AC76" s="34"/>
      <c r="AD76" s="99"/>
      <c r="AE76" s="96" t="e">
        <f t="shared" si="13"/>
        <v>#DIV/0!</v>
      </c>
      <c r="AF76" s="98"/>
      <c r="AG76" s="99"/>
      <c r="AH76" s="99"/>
      <c r="AI76" s="34"/>
      <c r="AJ76" s="34"/>
      <c r="AK76" s="99"/>
      <c r="AL76" s="96" t="e">
        <f t="shared" si="14"/>
        <v>#DIV/0!</v>
      </c>
      <c r="AM76" s="88">
        <f t="shared" si="4"/>
        <v>36.25</v>
      </c>
      <c r="AN76" s="88">
        <f t="shared" si="5"/>
        <v>31.25</v>
      </c>
      <c r="AO76" s="88">
        <f t="shared" si="6"/>
        <v>25</v>
      </c>
      <c r="AP76" s="88">
        <f t="shared" si="7"/>
        <v>35</v>
      </c>
      <c r="AQ76" s="88">
        <f t="shared" si="8"/>
        <v>37.5</v>
      </c>
      <c r="AR76" s="88" t="e">
        <f t="shared" si="9"/>
        <v>#DIV/0!</v>
      </c>
    </row>
    <row r="77" spans="1:45" x14ac:dyDescent="0.25">
      <c r="A77" s="89">
        <f t="shared" si="10"/>
        <v>46</v>
      </c>
      <c r="B77" s="115">
        <v>1103134457</v>
      </c>
      <c r="C77" s="115" t="s">
        <v>254</v>
      </c>
      <c r="D77" s="155">
        <f>VLOOKUP(B77,'[2]Nilai All'!$A$2:$H$49,4,TRUE)</f>
        <v>75</v>
      </c>
      <c r="E77" s="34">
        <f>VLOOKUP(B77,'[2]Nilai All'!$A$2:$H$49,5,TRUE)</f>
        <v>82.5</v>
      </c>
      <c r="F77" s="34">
        <f>VLOOKUP(B77,'[2]Nilai All'!$A$2:$H$49,6,TRUE)</f>
        <v>60</v>
      </c>
      <c r="G77" s="34"/>
      <c r="H77" s="34"/>
      <c r="I77" s="34"/>
      <c r="J77" s="34">
        <f t="shared" si="15"/>
        <v>74.166666666666686</v>
      </c>
      <c r="K77" s="97"/>
      <c r="L77" s="33"/>
      <c r="M77" s="33"/>
      <c r="N77" s="34">
        <f>VLOOKUP(B77,'[2]Nilai All'!$A$2:$H$49,7,TRUE)</f>
        <v>70</v>
      </c>
      <c r="O77" s="34"/>
      <c r="P77" s="33"/>
      <c r="Q77" s="34">
        <f t="shared" ref="Q77:Q78" si="16">IF($A77="","",(K$30*K77+L$30*L77+M$30*M77+N$30*N77+O$30*O77+P$30*P77)/(SUM($K$30:$P$30)*100)*100)</f>
        <v>70</v>
      </c>
      <c r="R77" s="97"/>
      <c r="S77" s="33"/>
      <c r="T77" s="33"/>
      <c r="U77" s="33"/>
      <c r="V77" s="33">
        <f>VLOOKUP(B77,'[2]Nilai All'!$A$2:$H$49,8,TRUE)</f>
        <v>75</v>
      </c>
      <c r="W77" s="33"/>
      <c r="X77" s="96">
        <f t="shared" si="12"/>
        <v>75</v>
      </c>
      <c r="Y77" s="157"/>
      <c r="Z77" s="157"/>
      <c r="AA77" s="157"/>
      <c r="AB77" s="156"/>
      <c r="AC77" s="156"/>
      <c r="AD77" s="157"/>
      <c r="AE77" s="158"/>
      <c r="AF77" s="157"/>
      <c r="AG77" s="157"/>
      <c r="AH77" s="157"/>
      <c r="AI77" s="156"/>
      <c r="AJ77" s="156"/>
      <c r="AK77" s="157"/>
      <c r="AL77" s="158"/>
      <c r="AM77" s="88">
        <f t="shared" ref="AM77:AM78" si="17">IF(A77="","",(D77*$D$30+K77*$K$30+R77*$R$30+Y77*$Y$30+AF77*$AF$30)/$AM$30)</f>
        <v>75</v>
      </c>
      <c r="AN77" s="88">
        <f t="shared" ref="AN77:AN78" si="18">IF(A77="","",(E77*$E$30+L77*$L$30+S77*$S$30+Z77*$Z$30+AG77*$AG$30)/$AN$30)</f>
        <v>82.5</v>
      </c>
      <c r="AO77" s="88">
        <f t="shared" ref="AO77:AO78" si="19">IF(A77="","",(F77*$F$30+M77*$M$30+T77*$T$30+AA77*$AA$30+AH77*$AH$30)/$AO$30)</f>
        <v>60</v>
      </c>
      <c r="AP77" s="88">
        <f t="shared" ref="AP77:AP78" si="20">IF(A77="","",(G77*$G$30+N77*$N$30+U77*$U$30+AB77*$AB$30+AI77*$AI$30)/$AP$30)</f>
        <v>70</v>
      </c>
      <c r="AQ77" s="88">
        <f t="shared" ref="AQ77:AQ78" si="21">IF(A77="","",(H77*$H$30+O77*$O$30+V77*$V$30+AC77*$AC$30+AJ77*$AJ$30)/$AQ$30)</f>
        <v>75</v>
      </c>
      <c r="AR77" s="88" t="e">
        <f t="shared" ref="AR77:AR78" si="22">IF(A77="","",(I77*$I$30+P77*$P$30+W77*$W$30+AD77*$AD$30+AK77*$AK$30)/$AR$30)</f>
        <v>#DIV/0!</v>
      </c>
    </row>
    <row r="78" spans="1:45" ht="15.75" thickBot="1" x14ac:dyDescent="0.3">
      <c r="A78" s="89">
        <f t="shared" si="10"/>
        <v>47</v>
      </c>
      <c r="B78" s="115">
        <v>1301158642</v>
      </c>
      <c r="C78" s="115" t="s">
        <v>255</v>
      </c>
      <c r="D78" s="155">
        <f>VLOOKUP(B78,'[2]Nilai All'!$A$2:$H$49,4,TRUE)</f>
        <v>72.5</v>
      </c>
      <c r="E78" s="34">
        <f>VLOOKUP(B78,'[2]Nilai All'!$A$2:$H$49,5,TRUE)</f>
        <v>65</v>
      </c>
      <c r="F78" s="34">
        <f>VLOOKUP(B78,'[2]Nilai All'!$A$2:$H$49,6,TRUE)</f>
        <v>50</v>
      </c>
      <c r="G78" s="34"/>
      <c r="H78" s="34"/>
      <c r="I78" s="34"/>
      <c r="J78" s="96">
        <f t="shared" si="15"/>
        <v>65.000000000000014</v>
      </c>
      <c r="K78" s="97"/>
      <c r="L78" s="33"/>
      <c r="M78" s="33"/>
      <c r="N78" s="34">
        <f>VLOOKUP(B78,'[2]Nilai All'!$A$2:$H$49,7,TRUE)</f>
        <v>70</v>
      </c>
      <c r="O78" s="34"/>
      <c r="P78" s="33"/>
      <c r="Q78" s="96">
        <f t="shared" si="16"/>
        <v>70</v>
      </c>
      <c r="R78" s="97"/>
      <c r="S78" s="99"/>
      <c r="T78" s="99"/>
      <c r="U78" s="34"/>
      <c r="V78" s="34">
        <f>VLOOKUP(B78,'[2]Nilai All'!$A$2:$H$49,8,TRUE)</f>
        <v>75</v>
      </c>
      <c r="W78" s="157"/>
      <c r="X78" s="96">
        <f t="shared" si="12"/>
        <v>75</v>
      </c>
      <c r="Y78" s="157"/>
      <c r="Z78" s="157"/>
      <c r="AA78" s="157"/>
      <c r="AB78" s="156"/>
      <c r="AC78" s="156"/>
      <c r="AD78" s="157"/>
      <c r="AE78" s="158"/>
      <c r="AF78" s="157"/>
      <c r="AG78" s="157"/>
      <c r="AH78" s="157"/>
      <c r="AI78" s="156"/>
      <c r="AJ78" s="156"/>
      <c r="AK78" s="157"/>
      <c r="AL78" s="158"/>
      <c r="AM78" s="88">
        <f t="shared" si="17"/>
        <v>72.5</v>
      </c>
      <c r="AN78" s="88">
        <f t="shared" si="18"/>
        <v>65</v>
      </c>
      <c r="AO78" s="88">
        <f t="shared" si="19"/>
        <v>50</v>
      </c>
      <c r="AP78" s="88">
        <f t="shared" si="20"/>
        <v>70</v>
      </c>
      <c r="AQ78" s="88">
        <f t="shared" si="21"/>
        <v>75</v>
      </c>
      <c r="AR78" s="88" t="e">
        <f t="shared" si="22"/>
        <v>#DIV/0!</v>
      </c>
    </row>
    <row r="79" spans="1:45" ht="15.75" x14ac:dyDescent="0.25">
      <c r="A79" s="30" t="s">
        <v>92</v>
      </c>
      <c r="B79" s="30"/>
      <c r="C79" s="30"/>
      <c r="D79" s="29">
        <f>IF(D32="","",(SUM(D32:D78)/$B$29))</f>
        <v>63.164893617021278</v>
      </c>
      <c r="E79" s="29">
        <f t="shared" ref="E79:F79" si="23">IF(E32="","",(SUM(E32:E78)/$B$29))</f>
        <v>62.925531914893618</v>
      </c>
      <c r="F79" s="29">
        <f t="shared" si="23"/>
        <v>54.627659574468083</v>
      </c>
      <c r="G79" s="29" t="str">
        <f>IF(G32="","",(SUM(G32:G78)/$B$29))</f>
        <v/>
      </c>
      <c r="H79" s="29" t="str">
        <f t="shared" ref="H79" si="24">IF(H32="","",(SUM(H32:H78)/$B$29))</f>
        <v/>
      </c>
      <c r="I79" s="29" t="str">
        <f t="shared" ref="I79" si="25">IF(I32="","",(SUM(I32:I78)/$B$29))</f>
        <v/>
      </c>
      <c r="J79" s="29">
        <f t="shared" ref="J79" si="26">IF(J32="","",(SUM(J32:J78)/$B$29))</f>
        <v>61.187943262411359</v>
      </c>
      <c r="K79" s="29" t="str">
        <f t="shared" ref="K79" si="27">IF(K32="","",(SUM(K32:K78)/$B$29))</f>
        <v/>
      </c>
      <c r="L79" s="29" t="str">
        <f t="shared" ref="L79" si="28">IF(L32="","",(SUM(L32:L78)/$B$29))</f>
        <v/>
      </c>
      <c r="M79" s="29" t="str">
        <f t="shared" ref="M79" si="29">IF(M32="","",(SUM(M32:M78)/$B$29))</f>
        <v/>
      </c>
      <c r="N79" s="29">
        <f t="shared" ref="N79" si="30">IF(N32="","",(SUM(N32:N78)/$B$29))</f>
        <v>61.808510638297875</v>
      </c>
      <c r="O79" s="29" t="str">
        <f t="shared" ref="O79" si="31">IF(O32="","",(SUM(O32:O78)/$B$29))</f>
        <v/>
      </c>
      <c r="P79" s="29" t="str">
        <f t="shared" ref="P79" si="32">IF(P32="","",(SUM(P32:P78)/$B$29))</f>
        <v/>
      </c>
      <c r="Q79" s="29">
        <f t="shared" ref="Q79" si="33">IF(Q32="","",(SUM(Q32:Q78)/$B$29))</f>
        <v>61.808510638297875</v>
      </c>
      <c r="R79" s="29" t="str">
        <f t="shared" ref="R79" si="34">IF(R32="","",(SUM(R32:R78)/$B$29))</f>
        <v/>
      </c>
      <c r="S79" s="29" t="str">
        <f t="shared" ref="S79" si="35">IF(S32="","",(SUM(S32:S78)/$B$29))</f>
        <v/>
      </c>
      <c r="T79" s="29" t="str">
        <f t="shared" ref="T79" si="36">IF(T32="","",(SUM(T32:T78)/$B$29))</f>
        <v/>
      </c>
      <c r="U79" s="29" t="str">
        <f t="shared" ref="U79" si="37">IF(U32="","",(SUM(U32:U78)/$B$29))</f>
        <v/>
      </c>
      <c r="V79" s="29">
        <f t="shared" ref="V79" si="38">IF(V32="","",(SUM(V32:V78)/$B$29))</f>
        <v>66.223404255319153</v>
      </c>
      <c r="W79" s="29" t="str">
        <f t="shared" ref="W79" si="39">IF(W32="","",(SUM(W32:W78)/$B$29))</f>
        <v/>
      </c>
      <c r="X79" s="29">
        <f t="shared" ref="X79" si="40">IF(X32="","",(SUM(X32:X78)/$B$29))</f>
        <v>66.223404255319153</v>
      </c>
      <c r="Y79" s="29" t="str">
        <f t="shared" ref="Y79" si="41">IF(Y32="","",(SUM(Y32:Y78)/$B$29))</f>
        <v/>
      </c>
      <c r="Z79" s="29" t="str">
        <f t="shared" ref="Z79" si="42">IF(Z32="","",(SUM(Z32:Z78)/$B$29))</f>
        <v/>
      </c>
      <c r="AA79" s="29" t="str">
        <f t="shared" ref="AA79" si="43">IF(AA32="","",(SUM(AA32:AA78)/$B$29))</f>
        <v/>
      </c>
      <c r="AB79" s="29" t="str">
        <f t="shared" ref="AB79" si="44">IF(AB32="","",(SUM(AB32:AB78)/$B$29))</f>
        <v/>
      </c>
      <c r="AC79" s="29" t="str">
        <f t="shared" ref="AC79" si="45">IF(AC32="","",(SUM(AC32:AC78)/$B$29))</f>
        <v/>
      </c>
      <c r="AD79" s="29" t="str">
        <f t="shared" ref="AD79" si="46">IF(AD32="","",(SUM(AD32:AD78)/$B$29))</f>
        <v/>
      </c>
      <c r="AE79" s="29" t="e">
        <f t="shared" ref="AE79" si="47">IF(AE32="","",(SUM(AE32:AE78)/$B$29))</f>
        <v>#DIV/0!</v>
      </c>
      <c r="AF79" s="29" t="str">
        <f t="shared" ref="AF79" si="48">IF(AF32="","",(SUM(AF32:AF78)/$B$29))</f>
        <v/>
      </c>
      <c r="AG79" s="29" t="str">
        <f t="shared" ref="AG79" si="49">IF(AG32="","",(SUM(AG32:AG78)/$B$29))</f>
        <v/>
      </c>
      <c r="AH79" s="29" t="str">
        <f t="shared" ref="AH79" si="50">IF(AH32="","",(SUM(AH32:AH78)/$B$29))</f>
        <v/>
      </c>
      <c r="AI79" s="29" t="str">
        <f t="shared" ref="AI79" si="51">IF(AI32="","",(SUM(AI32:AI78)/$B$29))</f>
        <v/>
      </c>
      <c r="AJ79" s="29" t="str">
        <f t="shared" ref="AJ79" si="52">IF(AJ32="","",(SUM(AJ32:AJ78)/$B$29))</f>
        <v/>
      </c>
      <c r="AK79" s="29" t="str">
        <f t="shared" ref="AK79" si="53">IF(AK32="","",(SUM(AK32:AK78)/$B$29))</f>
        <v/>
      </c>
      <c r="AL79" s="29" t="e">
        <f t="shared" ref="AL79" si="54">IF(AL32="","",(SUM(AL32:AL78)/$B$29))</f>
        <v>#DIV/0!</v>
      </c>
      <c r="AM79" s="29">
        <f t="shared" ref="AM79" si="55">IF(AM32="","",(SUM(AM32:AM78)/$B$29))</f>
        <v>63.164893617021278</v>
      </c>
      <c r="AN79" s="29">
        <f t="shared" ref="AN79" si="56">IF(AN32="","",(SUM(AN32:AN78)/$B$29))</f>
        <v>62.925531914893618</v>
      </c>
      <c r="AO79" s="29">
        <f t="shared" ref="AO79" si="57">IF(AO32="","",(SUM(AO32:AO78)/$B$29))</f>
        <v>54.627659574468083</v>
      </c>
      <c r="AP79" s="29">
        <f t="shared" ref="AP79" si="58">IF(AP32="","",(SUM(AP32:AP78)/$B$29))</f>
        <v>61.808510638297875</v>
      </c>
      <c r="AQ79" s="29">
        <f t="shared" ref="AQ79" si="59">IF(AQ32="","",(SUM(AQ32:AQ78)/$B$29))</f>
        <v>66.223404255319153</v>
      </c>
      <c r="AR79" s="29" t="e">
        <f t="shared" ref="AR79" si="60">IF(AR32="","",(SUM(AR32:AR78)/$B$29))</f>
        <v>#DIV/0!</v>
      </c>
      <c r="AS79" s="28" t="str">
        <f t="shared" ref="AS79" si="61">IF(AS43="","",(SUM(AS43:AS78)/$B$29))</f>
        <v/>
      </c>
    </row>
  </sheetData>
  <mergeCells count="37">
    <mergeCell ref="N2:R2"/>
    <mergeCell ref="N25:R25"/>
    <mergeCell ref="S2:W2"/>
    <mergeCell ref="S25:W25"/>
    <mergeCell ref="J29:J30"/>
    <mergeCell ref="Q29:Q30"/>
    <mergeCell ref="I2:M2"/>
    <mergeCell ref="I25:M25"/>
    <mergeCell ref="E8:F8"/>
    <mergeCell ref="E3:F3"/>
    <mergeCell ref="E4:F4"/>
    <mergeCell ref="E5:F5"/>
    <mergeCell ref="E6:F6"/>
    <mergeCell ref="E7:F7"/>
    <mergeCell ref="AL29:AL30"/>
    <mergeCell ref="AE29:AE30"/>
    <mergeCell ref="AM28:AR28"/>
    <mergeCell ref="E24:F24"/>
    <mergeCell ref="E18:F18"/>
    <mergeCell ref="E19:F19"/>
    <mergeCell ref="X29:X30"/>
    <mergeCell ref="E23:F23"/>
    <mergeCell ref="E22:F22"/>
    <mergeCell ref="E21:F21"/>
    <mergeCell ref="E20:F20"/>
    <mergeCell ref="E12:F12"/>
    <mergeCell ref="E11:F11"/>
    <mergeCell ref="E10:F10"/>
    <mergeCell ref="E9:F9"/>
    <mergeCell ref="A30:A31"/>
    <mergeCell ref="B30:B31"/>
    <mergeCell ref="C30:C31"/>
    <mergeCell ref="E13:F13"/>
    <mergeCell ref="E14:F14"/>
    <mergeCell ref="E15:F15"/>
    <mergeCell ref="E16:F16"/>
    <mergeCell ref="E17:F17"/>
  </mergeCells>
  <conditionalFormatting sqref="J32:J76 J78">
    <cfRule type="cellIs" dxfId="7" priority="6" operator="lessThan">
      <formula>$D$27</formula>
    </cfRule>
  </conditionalFormatting>
  <conditionalFormatting sqref="X32:X78">
    <cfRule type="cellIs" dxfId="6" priority="3" operator="lessThan">
      <formula>$D$27</formula>
    </cfRule>
  </conditionalFormatting>
  <conditionalFormatting sqref="AE32:AE78">
    <cfRule type="cellIs" dxfId="5" priority="2" operator="lessThan">
      <formula>$D$27</formula>
    </cfRule>
  </conditionalFormatting>
  <conditionalFormatting sqref="Q32:Q76 Q78">
    <cfRule type="cellIs" dxfId="4" priority="4" operator="lessThan">
      <formula>$D$27</formula>
    </cfRule>
  </conditionalFormatting>
  <conditionalFormatting sqref="AL32:AL78">
    <cfRule type="cellIs" dxfId="3" priority="1" operator="lessThan">
      <formula>$D$27</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85" zoomScaleNormal="85" workbookViewId="0">
      <selection activeCell="O16" sqref="O16"/>
    </sheetView>
  </sheetViews>
  <sheetFormatPr defaultRowHeight="15" x14ac:dyDescent="0.25"/>
  <cols>
    <col min="2" max="2" width="13.42578125" customWidth="1"/>
    <col min="3" max="3" width="37.85546875" hidden="1" customWidth="1"/>
    <col min="4" max="12" width="9.140625" hidden="1" customWidth="1"/>
    <col min="13" max="13" width="6" hidden="1" customWidth="1"/>
    <col min="17" max="18" width="9.140625" hidden="1" customWidth="1"/>
    <col min="19" max="19" width="10.28515625" bestFit="1" customWidth="1"/>
    <col min="20" max="20" width="10.140625" customWidth="1"/>
    <col min="22" max="22" width="9.7109375" bestFit="1" customWidth="1"/>
    <col min="23" max="23" width="12.140625" customWidth="1"/>
  </cols>
  <sheetData>
    <row r="1" spans="1:32" x14ac:dyDescent="0.25">
      <c r="B1" t="s">
        <v>128</v>
      </c>
      <c r="C1" s="37">
        <v>51</v>
      </c>
      <c r="I1" s="268" t="s">
        <v>134</v>
      </c>
      <c r="J1" s="268"/>
      <c r="K1" t="str">
        <f>'CLO Rubric'!B26</f>
        <v>51 - 60</v>
      </c>
    </row>
    <row r="2" spans="1:32" ht="34.5" customHeight="1" thickBot="1" x14ac:dyDescent="0.3">
      <c r="A2" s="279" t="s">
        <v>268</v>
      </c>
      <c r="B2" s="279"/>
      <c r="C2" s="279"/>
      <c r="D2" s="279"/>
      <c r="E2" s="279"/>
      <c r="F2" s="279"/>
      <c r="G2" s="279"/>
      <c r="H2" s="279"/>
      <c r="I2" s="279"/>
      <c r="J2" s="279"/>
      <c r="K2" s="279"/>
      <c r="L2" s="279"/>
      <c r="M2" s="279"/>
      <c r="N2" s="279"/>
      <c r="O2" s="279"/>
      <c r="P2" s="279"/>
      <c r="Q2" s="279"/>
      <c r="R2" s="279"/>
      <c r="S2" s="279"/>
      <c r="T2" s="279"/>
    </row>
    <row r="3" spans="1:32" x14ac:dyDescent="0.25">
      <c r="A3" s="280" t="s">
        <v>122</v>
      </c>
      <c r="B3" s="282" t="s">
        <v>121</v>
      </c>
      <c r="C3" s="283" t="s">
        <v>120</v>
      </c>
      <c r="D3" s="110">
        <f>NIlai!E28</f>
        <v>0.44999999999999996</v>
      </c>
      <c r="E3" s="111">
        <f>NIlai!L28</f>
        <v>0.2</v>
      </c>
      <c r="F3" s="111">
        <f>NIlai!S28</f>
        <v>0.35</v>
      </c>
      <c r="G3" s="111">
        <f>NIlai!Z28</f>
        <v>0</v>
      </c>
      <c r="H3" s="112">
        <f>NIlai!AG28</f>
        <v>0</v>
      </c>
      <c r="I3" s="276" t="s">
        <v>136</v>
      </c>
      <c r="J3" s="277"/>
      <c r="K3" s="277"/>
      <c r="L3" s="277"/>
      <c r="M3" s="278"/>
      <c r="N3" s="269" t="s">
        <v>137</v>
      </c>
      <c r="O3" s="270"/>
      <c r="P3" s="270"/>
      <c r="Q3" s="270"/>
      <c r="R3" s="271"/>
      <c r="S3" s="272" t="s">
        <v>135</v>
      </c>
      <c r="T3" s="274" t="s">
        <v>93</v>
      </c>
    </row>
    <row r="4" spans="1:32" ht="15.75" x14ac:dyDescent="0.25">
      <c r="A4" s="281"/>
      <c r="B4" s="246"/>
      <c r="C4" s="248"/>
      <c r="D4" s="104" t="s">
        <v>127</v>
      </c>
      <c r="E4" s="105" t="s">
        <v>126</v>
      </c>
      <c r="F4" s="105" t="s">
        <v>125</v>
      </c>
      <c r="G4" s="105" t="s">
        <v>124</v>
      </c>
      <c r="H4" s="106" t="s">
        <v>123</v>
      </c>
      <c r="I4" s="104" t="s">
        <v>129</v>
      </c>
      <c r="J4" s="105" t="s">
        <v>130</v>
      </c>
      <c r="K4" s="105" t="s">
        <v>131</v>
      </c>
      <c r="L4" s="105" t="s">
        <v>132</v>
      </c>
      <c r="M4" s="106" t="s">
        <v>133</v>
      </c>
      <c r="N4" s="104" t="s">
        <v>127</v>
      </c>
      <c r="O4" s="105" t="s">
        <v>126</v>
      </c>
      <c r="P4" s="105" t="s">
        <v>125</v>
      </c>
      <c r="Q4" s="105" t="s">
        <v>124</v>
      </c>
      <c r="R4" s="106" t="s">
        <v>123</v>
      </c>
      <c r="S4" s="273"/>
      <c r="T4" s="275"/>
    </row>
    <row r="5" spans="1:32" ht="15.75" x14ac:dyDescent="0.25">
      <c r="A5" s="117">
        <f>NIlai!A32</f>
        <v>1</v>
      </c>
      <c r="B5" s="115">
        <f>IF(A5="","",NIlai!B32)</f>
        <v>1103110120</v>
      </c>
      <c r="C5" s="116" t="str">
        <f>IF(A5="","",NIlai!C32)</f>
        <v>FAISAL RAHMAN</v>
      </c>
      <c r="D5" s="107">
        <f>IF(A5="","",IF($D$3=0%,"",NIlai!J32))</f>
        <v>67.222222222222229</v>
      </c>
      <c r="E5" s="102">
        <f>IF(A5="","",IF($E$3=0%,0,NIlai!Q32))</f>
        <v>70</v>
      </c>
      <c r="F5" s="102">
        <f>IF(A5="","",IF($F$3=0%,0,NIlai!X32))</f>
        <v>75</v>
      </c>
      <c r="G5" s="102">
        <f>IF(A5="","",IF($G$3=0%,0,NIlai!AE32))</f>
        <v>0</v>
      </c>
      <c r="H5" s="108">
        <f>IF(A5="","",IF($H$3=0%,0,NIlai!AL32))</f>
        <v>0</v>
      </c>
      <c r="I5" s="97"/>
      <c r="J5" s="33">
        <v>51</v>
      </c>
      <c r="K5" s="33"/>
      <c r="L5" s="33">
        <v>55</v>
      </c>
      <c r="M5" s="109"/>
      <c r="N5" s="107">
        <f>IF(D5&lt;I5,I5,D5)</f>
        <v>67.222222222222229</v>
      </c>
      <c r="O5" s="102">
        <f t="shared" ref="O5:Q20" si="0">IF(E5&lt;J5,J5,E5)</f>
        <v>70</v>
      </c>
      <c r="P5" s="102">
        <f t="shared" si="0"/>
        <v>75</v>
      </c>
      <c r="Q5" s="102">
        <f t="shared" si="0"/>
        <v>55</v>
      </c>
      <c r="R5" s="108">
        <f t="shared" ref="R5:R20" si="1">IF(H5&lt;M5,M5,H5)</f>
        <v>0</v>
      </c>
      <c r="S5" s="160">
        <f>IF(A5="","",N5*$D$3+O5*$E$3+P5*$F$3+Q5*$G$3+R5*$H$3)</f>
        <v>70.5</v>
      </c>
      <c r="T5" s="114" t="str">
        <f>IF(A5="","",CHOOSE(MATCH(S5,{100,81,80,71,70,66,65,61,60,51,50,41,40,0},-1),"A","A","AB","AB","B","B","BC","BC","C","C","D","D","E","E"))</f>
        <v>AB</v>
      </c>
      <c r="U5" s="103"/>
      <c r="V5" s="103"/>
      <c r="W5" s="103"/>
      <c r="X5" s="103"/>
      <c r="Y5" s="103"/>
      <c r="Z5" s="103"/>
      <c r="AA5" s="103"/>
      <c r="AB5" s="103"/>
      <c r="AC5" s="103"/>
      <c r="AD5" s="103"/>
    </row>
    <row r="6" spans="1:32" ht="15.75" x14ac:dyDescent="0.25">
      <c r="A6" s="117">
        <f>NIlai!A33</f>
        <v>2</v>
      </c>
      <c r="B6" s="115">
        <f>IF(A6="","",NIlai!B33)</f>
        <v>1103110129</v>
      </c>
      <c r="C6" s="116" t="str">
        <f>IF(B6="","",NIlai!C33)</f>
        <v>FIRMAN ALDIORIJA</v>
      </c>
      <c r="D6" s="107">
        <f>IF(A6="","",IF($D$3=0%,"",NIlai!J33))</f>
        <v>67.222222222222229</v>
      </c>
      <c r="E6" s="102">
        <f>IF(A6="","",IF($E$3=0%,0,NIlai!Q33))</f>
        <v>70</v>
      </c>
      <c r="F6" s="102">
        <f>IF(A6="","",IF($F$3=0%,0,NIlai!X33))</f>
        <v>75</v>
      </c>
      <c r="G6" s="102">
        <f>IF(A6="","",IF($G$3=0%,0,NIlai!AE33))</f>
        <v>0</v>
      </c>
      <c r="H6" s="108">
        <f>IF(A6="","",IF($H$3=0%,0,NIlai!AL33))</f>
        <v>0</v>
      </c>
      <c r="I6" s="97">
        <v>55</v>
      </c>
      <c r="J6" s="33">
        <v>56</v>
      </c>
      <c r="K6" s="33">
        <v>57</v>
      </c>
      <c r="L6" s="33">
        <v>51</v>
      </c>
      <c r="M6" s="109"/>
      <c r="N6" s="107">
        <f t="shared" ref="N6:N48" si="2">IF(D6&lt;I6,I6,D6)</f>
        <v>67.222222222222229</v>
      </c>
      <c r="O6" s="102">
        <f t="shared" si="0"/>
        <v>70</v>
      </c>
      <c r="P6" s="102">
        <f t="shared" si="0"/>
        <v>75</v>
      </c>
      <c r="Q6" s="102">
        <f t="shared" si="0"/>
        <v>51</v>
      </c>
      <c r="R6" s="108">
        <f t="shared" si="1"/>
        <v>0</v>
      </c>
      <c r="S6" s="160">
        <f t="shared" ref="S6:S48" si="3">IF(A6="","",N6*$D$3+O6*$E$3+P6*$F$3+Q6*$G$3+R6*$H$3)</f>
        <v>70.5</v>
      </c>
      <c r="T6" s="114" t="str">
        <f>IF(A6="","",CHOOSE(MATCH(S6,{100,81,80,71,70,66,65,61,60,51,50,41,40,0},-1),"A","A","AB","AB","B","B","BC","BC","C","C","D","D","E","E"))</f>
        <v>AB</v>
      </c>
      <c r="U6" s="103"/>
      <c r="V6" s="103"/>
      <c r="W6" s="103"/>
      <c r="X6" s="103"/>
      <c r="Y6" s="103"/>
      <c r="Z6" s="103"/>
      <c r="AA6" s="103"/>
      <c r="AB6" s="103"/>
      <c r="AC6" s="103"/>
      <c r="AD6" s="103"/>
    </row>
    <row r="7" spans="1:32" ht="15.75" x14ac:dyDescent="0.25">
      <c r="A7" s="117">
        <f>NIlai!A34</f>
        <v>3</v>
      </c>
      <c r="B7" s="115">
        <f>IF(A7="","",NIlai!B34)</f>
        <v>1103110155</v>
      </c>
      <c r="C7" s="116" t="str">
        <f>IF(B7="","",NIlai!C34)</f>
        <v>ALI RACHMAN WIJANARKO</v>
      </c>
      <c r="D7" s="107">
        <f>IF(A7="","",IF($D$3=0%,"",NIlai!J34))</f>
        <v>71.666666666666686</v>
      </c>
      <c r="E7" s="102">
        <f>IF(A7="","",IF($E$3=0%,0,NIlai!Q34))</f>
        <v>70</v>
      </c>
      <c r="F7" s="102">
        <f>IF(A7="","",IF($F$3=0%,0,NIlai!X34))</f>
        <v>75</v>
      </c>
      <c r="G7" s="102">
        <f>IF(A7="","",IF($G$3=0%,0,NIlai!AE34))</f>
        <v>0</v>
      </c>
      <c r="H7" s="108">
        <f>IF(A7="","",IF($H$3=0%,0,NIlai!AL34))</f>
        <v>0</v>
      </c>
      <c r="I7" s="97">
        <v>55</v>
      </c>
      <c r="J7" s="33"/>
      <c r="K7" s="33"/>
      <c r="L7" s="33"/>
      <c r="M7" s="109"/>
      <c r="N7" s="107">
        <f t="shared" si="2"/>
        <v>71.666666666666686</v>
      </c>
      <c r="O7" s="102">
        <f t="shared" si="0"/>
        <v>70</v>
      </c>
      <c r="P7" s="102">
        <f t="shared" si="0"/>
        <v>75</v>
      </c>
      <c r="Q7" s="102">
        <f t="shared" si="0"/>
        <v>0</v>
      </c>
      <c r="R7" s="108">
        <f t="shared" si="1"/>
        <v>0</v>
      </c>
      <c r="S7" s="160">
        <f t="shared" si="3"/>
        <v>72.5</v>
      </c>
      <c r="T7" s="114" t="str">
        <f>IF(A7="","",CHOOSE(MATCH(S7,{100,81,80,71,70,66,65,61,60,51,50,41,40,0},-1),"A","A","AB","AB","B","B","BC","BC","C","C","D","D","E","E"))</f>
        <v>AB</v>
      </c>
      <c r="U7" s="103"/>
      <c r="V7" s="103"/>
      <c r="W7" s="103"/>
      <c r="X7" s="103"/>
      <c r="Y7" s="103"/>
      <c r="Z7" s="103"/>
      <c r="AA7" s="103"/>
      <c r="AB7" s="103"/>
      <c r="AC7" s="103"/>
      <c r="AD7" s="103"/>
    </row>
    <row r="8" spans="1:32" ht="15.75" x14ac:dyDescent="0.25">
      <c r="A8" s="117">
        <f>NIlai!A35</f>
        <v>4</v>
      </c>
      <c r="B8" s="115">
        <f>IF(A8="","",NIlai!B35)</f>
        <v>1103110188</v>
      </c>
      <c r="C8" s="116" t="str">
        <f>IF(B8="","",NIlai!C35)</f>
        <v>ARI TRIANTO</v>
      </c>
      <c r="D8" s="107">
        <f>IF(A8="","",IF($D$3=0%,"",NIlai!J35))</f>
        <v>66.111111111111114</v>
      </c>
      <c r="E8" s="102">
        <f>IF(A8="","",IF($E$3=0%,0,NIlai!Q35))</f>
        <v>70</v>
      </c>
      <c r="F8" s="102">
        <f>IF(A8="","",IF($F$3=0%,0,NIlai!X35))</f>
        <v>75</v>
      </c>
      <c r="G8" s="102">
        <f>IF(A8="","",IF($G$3=0%,0,NIlai!AE35))</f>
        <v>0</v>
      </c>
      <c r="H8" s="108">
        <f>IF(A8="","",IF($H$3=0%,0,NIlai!AL35))</f>
        <v>0</v>
      </c>
      <c r="I8" s="97"/>
      <c r="J8" s="33"/>
      <c r="K8" s="33"/>
      <c r="L8" s="33"/>
      <c r="M8" s="109"/>
      <c r="N8" s="107">
        <f t="shared" si="2"/>
        <v>66.111111111111114</v>
      </c>
      <c r="O8" s="102">
        <f t="shared" si="0"/>
        <v>70</v>
      </c>
      <c r="P8" s="102">
        <f t="shared" si="0"/>
        <v>75</v>
      </c>
      <c r="Q8" s="102">
        <f t="shared" si="0"/>
        <v>0</v>
      </c>
      <c r="R8" s="108">
        <f t="shared" si="1"/>
        <v>0</v>
      </c>
      <c r="S8" s="160">
        <f t="shared" si="3"/>
        <v>70</v>
      </c>
      <c r="T8" s="114" t="str">
        <f>IF(A8="","",CHOOSE(MATCH(S8,{100,81,80,71,70,66,65,61,60,51,50,41,40,0},-1),"A","A","AB","AB","B","B","BC","BC","C","C","D","D","E","E"))</f>
        <v>B</v>
      </c>
      <c r="U8" s="103"/>
      <c r="V8" s="103"/>
      <c r="W8" s="103"/>
      <c r="X8" s="103"/>
      <c r="Y8" s="103"/>
      <c r="Z8" s="103"/>
      <c r="AA8" s="103"/>
      <c r="AB8" s="103"/>
      <c r="AC8" s="103"/>
      <c r="AD8" s="103"/>
    </row>
    <row r="9" spans="1:32" ht="15.75" x14ac:dyDescent="0.25">
      <c r="A9" s="117">
        <f>NIlai!A36</f>
        <v>5</v>
      </c>
      <c r="B9" s="115">
        <f>IF(A9="","",NIlai!B36)</f>
        <v>1103110189</v>
      </c>
      <c r="C9" s="116" t="str">
        <f>IF(B9="","",NIlai!C36)</f>
        <v>FRANMASTAKA PRISKA ARGANATA</v>
      </c>
      <c r="D9" s="107">
        <f>IF(A9="","",IF($D$3=0%,"",NIlai!J36))</f>
        <v>33.611111111111114</v>
      </c>
      <c r="E9" s="102">
        <f>IF(A9="","",IF($E$3=0%,0,NIlai!Q36))</f>
        <v>35</v>
      </c>
      <c r="F9" s="102">
        <f>IF(A9="","",IF($F$3=0%,0,NIlai!X36))</f>
        <v>37.5</v>
      </c>
      <c r="G9" s="102">
        <f>IF(A9="","",IF($G$3=0%,0,NIlai!AE36))</f>
        <v>0</v>
      </c>
      <c r="H9" s="108">
        <f>IF(A9="","",IF($H$3=0%,0,NIlai!AL36))</f>
        <v>0</v>
      </c>
      <c r="I9" s="97"/>
      <c r="J9" s="33"/>
      <c r="K9" s="33"/>
      <c r="L9" s="33"/>
      <c r="M9" s="109"/>
      <c r="N9" s="107">
        <f t="shared" si="2"/>
        <v>33.611111111111114</v>
      </c>
      <c r="O9" s="102">
        <f t="shared" si="0"/>
        <v>35</v>
      </c>
      <c r="P9" s="102">
        <f t="shared" si="0"/>
        <v>37.5</v>
      </c>
      <c r="Q9" s="102">
        <f t="shared" si="0"/>
        <v>0</v>
      </c>
      <c r="R9" s="108">
        <f t="shared" si="1"/>
        <v>0</v>
      </c>
      <c r="S9" s="160">
        <f t="shared" si="3"/>
        <v>35.25</v>
      </c>
      <c r="T9" s="114" t="str">
        <f>IF(A9="","",CHOOSE(MATCH(S9,{100,81,80,71,70,66,65,61,60,51,50,41,40,0},-1),"A","A","AB","AB","B","B","BC","BC","C","C","D","D","E","E"))</f>
        <v>E</v>
      </c>
      <c r="U9" s="103"/>
      <c r="V9" s="103"/>
      <c r="W9" s="103"/>
      <c r="X9" s="103"/>
      <c r="Y9" s="103"/>
      <c r="Z9" s="103"/>
      <c r="AA9" s="103"/>
      <c r="AB9" s="103"/>
      <c r="AC9" s="103"/>
      <c r="AD9" s="103"/>
    </row>
    <row r="10" spans="1:32" ht="15.75" x14ac:dyDescent="0.25">
      <c r="A10" s="117">
        <f>NIlai!A37</f>
        <v>6</v>
      </c>
      <c r="B10" s="115">
        <f>IF(A10="","",NIlai!B37)</f>
        <v>1103110192</v>
      </c>
      <c r="C10" s="116" t="str">
        <f>IF(B10="","",NIlai!C37)</f>
        <v>RANDHA RUKMANA</v>
      </c>
      <c r="D10" s="107">
        <f>IF(A10="","",IF($D$3=0%,"",NIlai!J37))</f>
        <v>33.611111111111114</v>
      </c>
      <c r="E10" s="102">
        <f>IF(A10="","",IF($E$3=0%,0,NIlai!Q37))</f>
        <v>35</v>
      </c>
      <c r="F10" s="102">
        <f>IF(A10="","",IF($F$3=0%,0,NIlai!X37))</f>
        <v>37.5</v>
      </c>
      <c r="G10" s="102">
        <f>IF(A10="","",IF($G$3=0%,0,NIlai!AE37))</f>
        <v>0</v>
      </c>
      <c r="H10" s="108">
        <f>IF(A10="","",IF($H$3=0%,0,NIlai!AL37))</f>
        <v>0</v>
      </c>
      <c r="I10" s="97"/>
      <c r="J10" s="33"/>
      <c r="K10" s="33"/>
      <c r="L10" s="33"/>
      <c r="M10" s="109"/>
      <c r="N10" s="107">
        <f t="shared" si="2"/>
        <v>33.611111111111114</v>
      </c>
      <c r="O10" s="102">
        <f t="shared" si="0"/>
        <v>35</v>
      </c>
      <c r="P10" s="102">
        <f t="shared" si="0"/>
        <v>37.5</v>
      </c>
      <c r="Q10" s="102">
        <f t="shared" si="0"/>
        <v>0</v>
      </c>
      <c r="R10" s="108">
        <f t="shared" si="1"/>
        <v>0</v>
      </c>
      <c r="S10" s="160">
        <f t="shared" si="3"/>
        <v>35.25</v>
      </c>
      <c r="T10" s="114" t="str">
        <f>IF(A10="","",CHOOSE(MATCH(S10,{100,81,80,71,70,66,65,61,60,51,50,41,40,0},-1),"A","A","AB","AB","B","B","BC","BC","C","C","D","D","E","E"))</f>
        <v>E</v>
      </c>
      <c r="U10" s="103"/>
      <c r="V10" s="103"/>
      <c r="W10" s="103"/>
      <c r="X10" s="103"/>
      <c r="Y10" s="103"/>
      <c r="Z10" s="103"/>
      <c r="AA10" s="103"/>
      <c r="AB10" s="103"/>
      <c r="AC10" s="103"/>
      <c r="AD10" s="103"/>
    </row>
    <row r="11" spans="1:32" ht="15.75" x14ac:dyDescent="0.25">
      <c r="A11" s="117">
        <f>NIlai!A38</f>
        <v>7</v>
      </c>
      <c r="B11" s="115">
        <f>IF(A11="","",NIlai!B38)</f>
        <v>1103110211</v>
      </c>
      <c r="C11" s="116" t="str">
        <f>IF(B11="","",NIlai!C38)</f>
        <v>ARTNALDHY KIDING</v>
      </c>
      <c r="D11" s="107">
        <f>IF(A11="","",IF($D$3=0%,"",NIlai!J38))</f>
        <v>32.500000000000007</v>
      </c>
      <c r="E11" s="102">
        <f>IF(A11="","",IF($E$3=0%,0,NIlai!Q38))</f>
        <v>35</v>
      </c>
      <c r="F11" s="102">
        <f>IF(A11="","",IF($F$3=0%,0,NIlai!X38))</f>
        <v>37.5</v>
      </c>
      <c r="G11" s="102">
        <f>IF(A11="","",IF($G$3=0%,0,NIlai!AE38))</f>
        <v>0</v>
      </c>
      <c r="H11" s="108">
        <f>IF(A11="","",IF($H$3=0%,0,NIlai!AL38))</f>
        <v>0</v>
      </c>
      <c r="I11" s="97"/>
      <c r="J11" s="33"/>
      <c r="K11" s="33"/>
      <c r="L11" s="33"/>
      <c r="M11" s="109"/>
      <c r="N11" s="107">
        <f t="shared" si="2"/>
        <v>32.500000000000007</v>
      </c>
      <c r="O11" s="102">
        <f t="shared" si="0"/>
        <v>35</v>
      </c>
      <c r="P11" s="102">
        <f t="shared" si="0"/>
        <v>37.5</v>
      </c>
      <c r="Q11" s="102">
        <f t="shared" si="0"/>
        <v>0</v>
      </c>
      <c r="R11" s="108">
        <f t="shared" si="1"/>
        <v>0</v>
      </c>
      <c r="S11" s="160">
        <f t="shared" si="3"/>
        <v>34.75</v>
      </c>
      <c r="T11" s="114" t="str">
        <f>IF(A11="","",CHOOSE(MATCH(S11,{100,81,80,71,70,66,65,61,60,51,50,41,40,0},-1),"A","A","AB","AB","B","B","BC","BC","C","C","D","D","E","E"))</f>
        <v>E</v>
      </c>
      <c r="U11" s="103"/>
      <c r="V11" s="103"/>
      <c r="W11" s="103"/>
      <c r="X11" s="103"/>
      <c r="Y11" s="103"/>
      <c r="Z11" s="103"/>
      <c r="AA11" s="103"/>
      <c r="AB11" s="103"/>
      <c r="AC11" s="103"/>
      <c r="AD11" s="103"/>
    </row>
    <row r="12" spans="1:32" ht="15.75" x14ac:dyDescent="0.25">
      <c r="A12" s="117">
        <f>NIlai!A39</f>
        <v>8</v>
      </c>
      <c r="B12" s="115">
        <f>IF(A12="","",NIlai!B39)</f>
        <v>1103120016</v>
      </c>
      <c r="C12" s="116" t="str">
        <f>IF(B12="","",NIlai!C39)</f>
        <v>TAUFAN FAJRIN PRASTIAJI</v>
      </c>
      <c r="D12" s="107">
        <f>IF(A12="","",IF($D$3=0%,"",NIlai!J39))</f>
        <v>74.166666666666686</v>
      </c>
      <c r="E12" s="102">
        <f>IF(A12="","",IF($E$3=0%,0,NIlai!Q39))</f>
        <v>70</v>
      </c>
      <c r="F12" s="102">
        <f>IF(A12="","",IF($F$3=0%,0,NIlai!X39))</f>
        <v>75</v>
      </c>
      <c r="G12" s="102">
        <f>IF(A12="","",IF($G$3=0%,0,NIlai!AE39))</f>
        <v>0</v>
      </c>
      <c r="H12" s="108">
        <f>IF(A12="","",IF($H$3=0%,0,NIlai!AL39))</f>
        <v>0</v>
      </c>
      <c r="I12" s="97"/>
      <c r="J12" s="33"/>
      <c r="K12" s="33"/>
      <c r="L12" s="33"/>
      <c r="M12" s="109"/>
      <c r="N12" s="107">
        <f t="shared" si="2"/>
        <v>74.166666666666686</v>
      </c>
      <c r="O12" s="102">
        <f t="shared" si="0"/>
        <v>70</v>
      </c>
      <c r="P12" s="102">
        <f t="shared" si="0"/>
        <v>75</v>
      </c>
      <c r="Q12" s="102">
        <f t="shared" si="0"/>
        <v>0</v>
      </c>
      <c r="R12" s="108">
        <f t="shared" si="1"/>
        <v>0</v>
      </c>
      <c r="S12" s="160">
        <f t="shared" si="3"/>
        <v>73.625</v>
      </c>
      <c r="T12" s="114" t="str">
        <f>IF(A12="","",CHOOSE(MATCH(S12,{100,81,80,71,70,66,65,61,60,51,50,41,40,0},-1),"A","A","AB","AB","B","B","BC","BC","C","C","D","D","E","E"))</f>
        <v>AB</v>
      </c>
      <c r="U12" s="103"/>
      <c r="V12" s="103"/>
      <c r="W12" s="103"/>
      <c r="X12" s="103"/>
      <c r="Y12" s="103"/>
      <c r="Z12" s="103"/>
      <c r="AA12" s="103"/>
      <c r="AB12" s="103"/>
      <c r="AC12" s="103"/>
      <c r="AD12" s="103"/>
    </row>
    <row r="13" spans="1:32" ht="15.75" x14ac:dyDescent="0.25">
      <c r="A13" s="117">
        <f>NIlai!A40</f>
        <v>9</v>
      </c>
      <c r="B13" s="115">
        <f>IF(A13="","",NIlai!B40)</f>
        <v>1103120117</v>
      </c>
      <c r="C13" s="116" t="str">
        <f>IF(B13="","",NIlai!C40)</f>
        <v>MUHAMMAD IQBAL</v>
      </c>
      <c r="D13" s="107">
        <f>IF(A13="","",IF($D$3=0%,"",NIlai!J40))</f>
        <v>71.944444444444457</v>
      </c>
      <c r="E13" s="102">
        <f>IF(A13="","",IF($E$3=0%,0,NIlai!Q40))</f>
        <v>70</v>
      </c>
      <c r="F13" s="102">
        <f>IF(A13="","",IF($F$3=0%,0,NIlai!X40))</f>
        <v>75</v>
      </c>
      <c r="G13" s="102">
        <f>IF(A13="","",IF($G$3=0%,0,NIlai!AE40))</f>
        <v>0</v>
      </c>
      <c r="H13" s="108">
        <f>IF(A13="","",IF($H$3=0%,0,NIlai!AL40))</f>
        <v>0</v>
      </c>
      <c r="I13" s="97"/>
      <c r="J13" s="33"/>
      <c r="K13" s="33"/>
      <c r="L13" s="33"/>
      <c r="M13" s="109"/>
      <c r="N13" s="107">
        <f t="shared" si="2"/>
        <v>71.944444444444457</v>
      </c>
      <c r="O13" s="102">
        <f t="shared" si="0"/>
        <v>70</v>
      </c>
      <c r="P13" s="102">
        <f t="shared" si="0"/>
        <v>75</v>
      </c>
      <c r="Q13" s="102">
        <f t="shared" si="0"/>
        <v>0</v>
      </c>
      <c r="R13" s="108">
        <f t="shared" si="1"/>
        <v>0</v>
      </c>
      <c r="S13" s="160">
        <f t="shared" si="3"/>
        <v>72.625</v>
      </c>
      <c r="T13" s="114" t="str">
        <f>IF(A13="","",CHOOSE(MATCH(S13,{100,81,80,71,70,66,65,61,60,51,50,41,40,0},-1),"A","A","AB","AB","B","B","BC","BC","C","C","D","D","E","E"))</f>
        <v>AB</v>
      </c>
      <c r="U13" s="103"/>
      <c r="V13" s="103"/>
      <c r="W13" s="103"/>
      <c r="X13" s="103"/>
      <c r="Y13" s="103"/>
      <c r="Z13" s="103"/>
      <c r="AA13" s="103"/>
      <c r="AB13" s="103"/>
      <c r="AC13" s="103"/>
      <c r="AD13" s="103"/>
    </row>
    <row r="14" spans="1:32" ht="15.75" x14ac:dyDescent="0.25">
      <c r="A14" s="117">
        <f>NIlai!A41</f>
        <v>10</v>
      </c>
      <c r="B14" s="115">
        <f>IF(A14="","",NIlai!B41)</f>
        <v>1103120178</v>
      </c>
      <c r="C14" s="116" t="str">
        <f>IF(B14="","",NIlai!C41)</f>
        <v>TIJANI RIJAL FADHILAH</v>
      </c>
      <c r="D14" s="107">
        <f>IF(A14="","",IF($D$3=0%,"",NIlai!J41))</f>
        <v>34.583333333333336</v>
      </c>
      <c r="E14" s="102">
        <f>IF(A14="","",IF($E$3=0%,0,NIlai!Q41))</f>
        <v>35</v>
      </c>
      <c r="F14" s="102">
        <f>IF(A14="","",IF($F$3=0%,0,NIlai!X41))</f>
        <v>37.5</v>
      </c>
      <c r="G14" s="102">
        <f>IF(A14="","",IF($G$3=0%,0,NIlai!AE41))</f>
        <v>0</v>
      </c>
      <c r="H14" s="108">
        <f>IF(A14="","",IF($H$3=0%,0,NIlai!AL41))</f>
        <v>0</v>
      </c>
      <c r="I14" s="97"/>
      <c r="J14" s="33"/>
      <c r="K14" s="33"/>
      <c r="L14" s="33"/>
      <c r="M14" s="109"/>
      <c r="N14" s="107">
        <f t="shared" si="2"/>
        <v>34.583333333333336</v>
      </c>
      <c r="O14" s="102">
        <f t="shared" si="0"/>
        <v>35</v>
      </c>
      <c r="P14" s="102">
        <f t="shared" si="0"/>
        <v>37.5</v>
      </c>
      <c r="Q14" s="102">
        <f t="shared" si="0"/>
        <v>0</v>
      </c>
      <c r="R14" s="108">
        <f t="shared" si="1"/>
        <v>0</v>
      </c>
      <c r="S14" s="160">
        <f t="shared" si="3"/>
        <v>35.6875</v>
      </c>
      <c r="T14" s="114" t="str">
        <f>IF(A14="","",CHOOSE(MATCH(S14,{100,81,80,71,70,66,65,61,60,51,50,41,40,0},-1),"A","A","AB","AB","B","B","BC","BC","C","C","D","D","E","E"))</f>
        <v>E</v>
      </c>
      <c r="U14" s="103"/>
      <c r="V14" s="103"/>
      <c r="W14" s="103"/>
      <c r="X14" s="103"/>
      <c r="Y14" s="103"/>
      <c r="Z14" s="103"/>
      <c r="AA14" s="103"/>
      <c r="AB14" s="103"/>
      <c r="AC14" s="103"/>
      <c r="AD14" s="103"/>
    </row>
    <row r="15" spans="1:32" ht="15.75" x14ac:dyDescent="0.25">
      <c r="A15" s="117">
        <f>NIlai!A42</f>
        <v>11</v>
      </c>
      <c r="B15" s="115">
        <f>IF(A15="","",NIlai!B42)</f>
        <v>1103120269</v>
      </c>
      <c r="C15" s="116" t="str">
        <f>IF(B15="","",NIlai!C42)</f>
        <v>PUTU GEDE BIMANTARA SEWANA PARTA</v>
      </c>
      <c r="D15" s="107">
        <f>IF(A15="","",IF($D$3=0%,"",NIlai!J42))</f>
        <v>67.222222222222229</v>
      </c>
      <c r="E15" s="102">
        <f>IF(A15="","",IF($E$3=0%,0,NIlai!Q42))</f>
        <v>70</v>
      </c>
      <c r="F15" s="102">
        <f>IF(A15="","",IF($F$3=0%,0,NIlai!X42))</f>
        <v>75</v>
      </c>
      <c r="G15" s="102">
        <f>IF(A15="","",IF($G$3=0%,0,NIlai!AE42))</f>
        <v>0</v>
      </c>
      <c r="H15" s="108">
        <f>IF(A15="","",IF($H$3=0%,0,NIlai!AL42))</f>
        <v>0</v>
      </c>
      <c r="I15" s="97"/>
      <c r="J15" s="33"/>
      <c r="K15" s="33"/>
      <c r="L15" s="33"/>
      <c r="M15" s="109"/>
      <c r="N15" s="107">
        <f t="shared" si="2"/>
        <v>67.222222222222229</v>
      </c>
      <c r="O15" s="102">
        <f t="shared" si="0"/>
        <v>70</v>
      </c>
      <c r="P15" s="102">
        <f t="shared" si="0"/>
        <v>75</v>
      </c>
      <c r="Q15" s="102">
        <f t="shared" si="0"/>
        <v>0</v>
      </c>
      <c r="R15" s="108">
        <f t="shared" si="1"/>
        <v>0</v>
      </c>
      <c r="S15" s="160">
        <f t="shared" si="3"/>
        <v>70.5</v>
      </c>
      <c r="T15" s="114" t="str">
        <f>IF(A15="","",CHOOSE(MATCH(S15,{100,81,80,71,70,66,65,61,60,51,50,41,40,0},-1),"A","A","AB","AB","B","B","BC","BC","C","C","D","D","E","E"))</f>
        <v>AB</v>
      </c>
      <c r="U15" s="103"/>
      <c r="V15" s="103"/>
      <c r="W15" s="103"/>
      <c r="X15" s="103"/>
      <c r="Y15" s="103"/>
      <c r="Z15" s="103"/>
      <c r="AA15" s="103"/>
      <c r="AB15" s="103"/>
      <c r="AC15" s="103"/>
      <c r="AD15" s="103"/>
    </row>
    <row r="16" spans="1:32" ht="15.75" x14ac:dyDescent="0.25">
      <c r="A16" s="117">
        <f>NIlai!A43</f>
        <v>12</v>
      </c>
      <c r="B16" s="115">
        <f>IF(A16="","",NIlai!B43)</f>
        <v>1103124315</v>
      </c>
      <c r="C16" s="116" t="str">
        <f>IF(B16="","",NIlai!C43)</f>
        <v>ADITHYA RIZKY PRATAMA</v>
      </c>
      <c r="D16" s="107">
        <f>IF(A16="","",IF($D$3=0%,"",NIlai!J43))</f>
        <v>34.027777777777786</v>
      </c>
      <c r="E16" s="102">
        <f>IF(A16="","",IF($E$3=0%,0,NIlai!Q43))</f>
        <v>35</v>
      </c>
      <c r="F16" s="102">
        <f>IF(A16="","",IF($F$3=0%,0,NIlai!X43))</f>
        <v>37.5</v>
      </c>
      <c r="G16" s="102">
        <f>IF(A16="","",IF($G$3=0%,0,NIlai!AE43))</f>
        <v>0</v>
      </c>
      <c r="H16" s="108">
        <f>IF(A16="","",IF($H$3=0%,0,NIlai!AL43))</f>
        <v>0</v>
      </c>
      <c r="I16" s="97"/>
      <c r="J16" s="33"/>
      <c r="K16" s="33"/>
      <c r="L16" s="33"/>
      <c r="M16" s="109"/>
      <c r="N16" s="107">
        <f t="shared" si="2"/>
        <v>34.027777777777786</v>
      </c>
      <c r="O16" s="102">
        <f t="shared" si="0"/>
        <v>35</v>
      </c>
      <c r="P16" s="102">
        <f t="shared" si="0"/>
        <v>37.5</v>
      </c>
      <c r="Q16" s="102">
        <f t="shared" si="0"/>
        <v>0</v>
      </c>
      <c r="R16" s="108">
        <f t="shared" si="1"/>
        <v>0</v>
      </c>
      <c r="S16" s="160">
        <f t="shared" si="3"/>
        <v>35.4375</v>
      </c>
      <c r="T16" s="114" t="str">
        <f>IF(A16="","",CHOOSE(MATCH(S16,{100,81,80,71,70,66,65,61,60,51,50,41,40,0},-1),"A","A","AB","AB","B","B","BC","BC","C","C","D","D","E","E"))</f>
        <v>E</v>
      </c>
      <c r="U16" s="103"/>
      <c r="V16" s="103"/>
      <c r="W16" s="103"/>
      <c r="X16" s="103"/>
      <c r="Y16" s="103"/>
      <c r="Z16" s="103"/>
      <c r="AA16" s="103"/>
      <c r="AB16" s="103"/>
      <c r="AC16" s="103"/>
      <c r="AD16" s="103"/>
      <c r="AE16" s="103"/>
      <c r="AF16" s="103"/>
    </row>
    <row r="17" spans="1:32" ht="15.75" x14ac:dyDescent="0.25">
      <c r="A17" s="117">
        <f>NIlai!A44</f>
        <v>13</v>
      </c>
      <c r="B17" s="115">
        <f>IF(A17="","",NIlai!B44)</f>
        <v>1103130008</v>
      </c>
      <c r="C17" s="116" t="str">
        <f>IF(B17="","",NIlai!C44)</f>
        <v>FADLI FAUZI ZAIN</v>
      </c>
      <c r="D17" s="107">
        <f>IF(A17="","",IF($D$3=0%,"",NIlai!J44))</f>
        <v>69.444444444444457</v>
      </c>
      <c r="E17" s="102">
        <f>IF(A17="","",IF($E$3=0%,0,NIlai!Q44))</f>
        <v>70</v>
      </c>
      <c r="F17" s="102">
        <f>IF(A17="","",IF($F$3=0%,0,NIlai!X44))</f>
        <v>75</v>
      </c>
      <c r="G17" s="102">
        <f>IF(A17="","",IF($G$3=0%,0,NIlai!AE44))</f>
        <v>0</v>
      </c>
      <c r="H17" s="108">
        <f>IF(A17="","",IF($H$3=0%,0,NIlai!AL44))</f>
        <v>0</v>
      </c>
      <c r="I17" s="97"/>
      <c r="J17" s="33"/>
      <c r="K17" s="33"/>
      <c r="L17" s="33"/>
      <c r="M17" s="109"/>
      <c r="N17" s="107">
        <f t="shared" si="2"/>
        <v>69.444444444444457</v>
      </c>
      <c r="O17" s="102">
        <f t="shared" si="0"/>
        <v>70</v>
      </c>
      <c r="P17" s="102">
        <f t="shared" si="0"/>
        <v>75</v>
      </c>
      <c r="Q17" s="102">
        <f t="shared" si="0"/>
        <v>0</v>
      </c>
      <c r="R17" s="108">
        <f t="shared" si="1"/>
        <v>0</v>
      </c>
      <c r="S17" s="160">
        <f t="shared" si="3"/>
        <v>71.5</v>
      </c>
      <c r="T17" s="114" t="str">
        <f>IF(A17="","",CHOOSE(MATCH(S17,{100,81,80,71,70,66,65,61,60,51,50,41,40,0},-1),"A","A","AB","AB","B","B","BC","BC","C","C","D","D","E","E"))</f>
        <v>AB</v>
      </c>
      <c r="U17" s="103"/>
      <c r="V17" s="103"/>
      <c r="W17" s="103"/>
      <c r="X17" s="103"/>
      <c r="Y17" s="103"/>
      <c r="Z17" s="103"/>
      <c r="AA17" s="103"/>
      <c r="AB17" s="103"/>
      <c r="AC17" s="103"/>
      <c r="AD17" s="103"/>
      <c r="AE17" s="103"/>
      <c r="AF17" s="103"/>
    </row>
    <row r="18" spans="1:32" ht="15.75" x14ac:dyDescent="0.25">
      <c r="A18" s="117">
        <f>NIlai!A45</f>
        <v>14</v>
      </c>
      <c r="B18" s="115">
        <f>IF(A18="","",NIlai!B45)</f>
        <v>1103130030</v>
      </c>
      <c r="C18" s="116" t="str">
        <f>IF(B18="","",NIlai!C45)</f>
        <v>FIRDAUS FERY ANGGRAINI</v>
      </c>
      <c r="D18" s="107">
        <f>IF(A18="","",IF($D$3=0%,"",NIlai!J45))</f>
        <v>32.083333333333336</v>
      </c>
      <c r="E18" s="102">
        <f>IF(A18="","",IF($E$3=0%,0,NIlai!Q45))</f>
        <v>35</v>
      </c>
      <c r="F18" s="102">
        <f>IF(A18="","",IF($F$3=0%,0,NIlai!X45))</f>
        <v>37.5</v>
      </c>
      <c r="G18" s="102">
        <f>IF(A18="","",IF($G$3=0%,0,NIlai!AE45))</f>
        <v>0</v>
      </c>
      <c r="H18" s="108">
        <f>IF(A18="","",IF($H$3=0%,0,NIlai!AL45))</f>
        <v>0</v>
      </c>
      <c r="I18" s="97"/>
      <c r="J18" s="33"/>
      <c r="K18" s="33"/>
      <c r="L18" s="33"/>
      <c r="M18" s="109"/>
      <c r="N18" s="107">
        <f t="shared" si="2"/>
        <v>32.083333333333336</v>
      </c>
      <c r="O18" s="102">
        <f t="shared" si="0"/>
        <v>35</v>
      </c>
      <c r="P18" s="102">
        <f t="shared" si="0"/>
        <v>37.5</v>
      </c>
      <c r="Q18" s="102">
        <f t="shared" si="0"/>
        <v>0</v>
      </c>
      <c r="R18" s="108">
        <f t="shared" si="1"/>
        <v>0</v>
      </c>
      <c r="S18" s="160">
        <f t="shared" si="3"/>
        <v>34.5625</v>
      </c>
      <c r="T18" s="114" t="str">
        <f>IF(A18="","",CHOOSE(MATCH(S18,{100,81,80,71,70,66,65,61,60,51,50,41,40,0},-1),"A","A","AB","AB","B","B","BC","BC","C","C","D","D","E","E"))</f>
        <v>E</v>
      </c>
      <c r="U18" s="103"/>
      <c r="V18" s="103"/>
      <c r="W18" s="103"/>
      <c r="X18" s="103"/>
      <c r="Y18" s="103"/>
      <c r="Z18" s="103"/>
      <c r="AA18" s="103"/>
      <c r="AB18" s="103"/>
      <c r="AC18" s="103"/>
      <c r="AD18" s="103"/>
      <c r="AE18" s="103"/>
      <c r="AF18" s="103"/>
    </row>
    <row r="19" spans="1:32" ht="15.75" x14ac:dyDescent="0.25">
      <c r="A19" s="117">
        <f>NIlai!A46</f>
        <v>15</v>
      </c>
      <c r="B19" s="115">
        <f>IF(A19="","",NIlai!B46)</f>
        <v>1103130052</v>
      </c>
      <c r="C19" s="116" t="str">
        <f>IF(B19="","",NIlai!C46)</f>
        <v>MUHAMMAD HAMID FAJRIN</v>
      </c>
      <c r="D19" s="107">
        <f>IF(A19="","",IF($D$3=0%,"",NIlai!J46))</f>
        <v>76.666666666666686</v>
      </c>
      <c r="E19" s="102">
        <f>IF(A19="","",IF($E$3=0%,0,NIlai!Q46))</f>
        <v>70</v>
      </c>
      <c r="F19" s="102">
        <f>IF(A19="","",IF($F$3=0%,0,NIlai!X46))</f>
        <v>75</v>
      </c>
      <c r="G19" s="102">
        <f>IF(A19="","",IF($G$3=0%,0,NIlai!AE46))</f>
        <v>0</v>
      </c>
      <c r="H19" s="108">
        <f>IF(A19="","",IF($H$3=0%,0,NIlai!AL46))</f>
        <v>0</v>
      </c>
      <c r="I19" s="97"/>
      <c r="J19" s="33"/>
      <c r="K19" s="33"/>
      <c r="L19" s="33"/>
      <c r="M19" s="109"/>
      <c r="N19" s="107">
        <f t="shared" si="2"/>
        <v>76.666666666666686</v>
      </c>
      <c r="O19" s="102">
        <f t="shared" si="0"/>
        <v>70</v>
      </c>
      <c r="P19" s="102">
        <f t="shared" si="0"/>
        <v>75</v>
      </c>
      <c r="Q19" s="102">
        <f t="shared" si="0"/>
        <v>0</v>
      </c>
      <c r="R19" s="108">
        <f t="shared" si="1"/>
        <v>0</v>
      </c>
      <c r="S19" s="160">
        <f t="shared" si="3"/>
        <v>74.75</v>
      </c>
      <c r="T19" s="114" t="str">
        <f>IF(A19="","",CHOOSE(MATCH(S19,{100,81,80,71,70,66,65,61,60,51,50,41,40,0},-1),"A","A","AB","AB","B","B","BC","BC","C","C","D","D","E","E"))</f>
        <v>AB</v>
      </c>
      <c r="U19" s="103"/>
      <c r="V19" s="103"/>
      <c r="W19" s="103"/>
      <c r="X19" s="103"/>
      <c r="Y19" s="103"/>
      <c r="Z19" s="103"/>
      <c r="AA19" s="103"/>
      <c r="AB19" s="103"/>
      <c r="AC19" s="103"/>
      <c r="AD19" s="103"/>
      <c r="AE19" s="103"/>
      <c r="AF19" s="103"/>
    </row>
    <row r="20" spans="1:32" ht="15.75" x14ac:dyDescent="0.25">
      <c r="A20" s="117">
        <f>NIlai!A47</f>
        <v>16</v>
      </c>
      <c r="B20" s="115">
        <f>IF(A20="","",NIlai!B47)</f>
        <v>1103130054</v>
      </c>
      <c r="C20" s="116" t="str">
        <f>IF(B20="","",NIlai!C47)</f>
        <v>FAJAR HENDRA PRABOWO</v>
      </c>
      <c r="D20" s="107">
        <f>IF(A20="","",IF($D$3=0%,"",NIlai!J47))</f>
        <v>62.500000000000014</v>
      </c>
      <c r="E20" s="102">
        <f>IF(A20="","",IF($E$3=0%,0,NIlai!Q47))</f>
        <v>70</v>
      </c>
      <c r="F20" s="102">
        <f>IF(A20="","",IF($F$3=0%,0,NIlai!X47))</f>
        <v>75</v>
      </c>
      <c r="G20" s="102">
        <f>IF(A20="","",IF($G$3=0%,0,NIlai!AE47))</f>
        <v>0</v>
      </c>
      <c r="H20" s="108">
        <f>IF(A20="","",IF($H$3=0%,0,NIlai!AL47))</f>
        <v>0</v>
      </c>
      <c r="I20" s="97"/>
      <c r="J20" s="33"/>
      <c r="K20" s="33"/>
      <c r="L20" s="33"/>
      <c r="M20" s="109"/>
      <c r="N20" s="107">
        <f t="shared" si="2"/>
        <v>62.500000000000014</v>
      </c>
      <c r="O20" s="102">
        <f t="shared" si="0"/>
        <v>70</v>
      </c>
      <c r="P20" s="102">
        <f t="shared" si="0"/>
        <v>75</v>
      </c>
      <c r="Q20" s="102">
        <f t="shared" si="0"/>
        <v>0</v>
      </c>
      <c r="R20" s="108">
        <f t="shared" si="1"/>
        <v>0</v>
      </c>
      <c r="S20" s="160">
        <f t="shared" si="3"/>
        <v>68.375</v>
      </c>
      <c r="T20" s="114" t="str">
        <f>IF(A20="","",CHOOSE(MATCH(S20,{100,81,80,71,70,66,65,61,60,51,50,41,40,0},-1),"A","A","AB","AB","B","B","BC","BC","C","C","D","D","E","E"))</f>
        <v>B</v>
      </c>
      <c r="U20" s="103"/>
      <c r="V20" s="103"/>
      <c r="W20" s="103"/>
      <c r="X20" s="103"/>
      <c r="Y20" s="103"/>
      <c r="Z20" s="103"/>
      <c r="AA20" s="103"/>
      <c r="AB20" s="103"/>
      <c r="AC20" s="103"/>
      <c r="AD20" s="103"/>
      <c r="AE20" s="103"/>
      <c r="AF20" s="103"/>
    </row>
    <row r="21" spans="1:32" ht="15.75" x14ac:dyDescent="0.25">
      <c r="A21" s="117">
        <f>NIlai!A48</f>
        <v>17</v>
      </c>
      <c r="B21" s="115">
        <f>IF(A21="","",NIlai!B48)</f>
        <v>1103130061</v>
      </c>
      <c r="C21" s="116" t="str">
        <f>IF(B21="","",NIlai!C48)</f>
        <v>KHOLID MUHAMMAD RIDHO</v>
      </c>
      <c r="D21" s="107">
        <f>IF(A21="","",IF($D$3=0%,"",NIlai!J48))</f>
        <v>63.611111111111121</v>
      </c>
      <c r="E21" s="102">
        <f>IF(A21="","",IF($E$3=0%,0,NIlai!Q48))</f>
        <v>70</v>
      </c>
      <c r="F21" s="102">
        <f>IF(A21="","",IF($F$3=0%,0,NIlai!X48))</f>
        <v>75</v>
      </c>
      <c r="G21" s="102">
        <f>IF(A21="","",IF($G$3=0%,0,NIlai!AE48))</f>
        <v>0</v>
      </c>
      <c r="H21" s="108">
        <f>IF(A21="","",IF($H$3=0%,0,NIlai!AL48))</f>
        <v>0</v>
      </c>
      <c r="I21" s="97"/>
      <c r="J21" s="33"/>
      <c r="K21" s="33"/>
      <c r="L21" s="33"/>
      <c r="M21" s="109"/>
      <c r="N21" s="107">
        <f t="shared" si="2"/>
        <v>63.611111111111121</v>
      </c>
      <c r="O21" s="102">
        <f t="shared" ref="O21:O48" si="4">IF(E21&lt;J21,J21,E21)</f>
        <v>70</v>
      </c>
      <c r="P21" s="102">
        <f t="shared" ref="P21:P48" si="5">IF(F21&lt;K21,K21,F21)</f>
        <v>75</v>
      </c>
      <c r="Q21" s="102">
        <f t="shared" ref="Q21:Q48" si="6">IF(G21&lt;L21,L21,G21)</f>
        <v>0</v>
      </c>
      <c r="R21" s="108">
        <f t="shared" ref="R21:R48" si="7">IF(H21&lt;M21,M21,H21)</f>
        <v>0</v>
      </c>
      <c r="S21" s="160">
        <f t="shared" si="3"/>
        <v>68.875</v>
      </c>
      <c r="T21" s="114" t="str">
        <f>IF(A21="","",CHOOSE(MATCH(S21,{100,81,80,71,70,66,65,61,60,51,50,41,40,0},-1),"A","A","AB","AB","B","B","BC","BC","C","C","D","D","E","E"))</f>
        <v>B</v>
      </c>
      <c r="U21" s="103"/>
      <c r="V21" s="103"/>
      <c r="W21" s="103"/>
      <c r="X21" s="103"/>
      <c r="Y21" s="103"/>
      <c r="Z21" s="103"/>
      <c r="AA21" s="103"/>
      <c r="AB21" s="103"/>
      <c r="AC21" s="103"/>
      <c r="AD21" s="103"/>
      <c r="AE21" s="103"/>
      <c r="AF21" s="103"/>
    </row>
    <row r="22" spans="1:32" ht="15.75" x14ac:dyDescent="0.25">
      <c r="A22" s="117">
        <f>NIlai!A49</f>
        <v>18</v>
      </c>
      <c r="B22" s="115">
        <f>IF(A22="","",NIlai!B49)</f>
        <v>1103130064</v>
      </c>
      <c r="C22" s="116" t="str">
        <f>IF(B22="","",NIlai!C49)</f>
        <v>ILHAM AKBAR</v>
      </c>
      <c r="D22" s="107">
        <f>IF(A22="","",IF($D$3=0%,"",NIlai!J49))</f>
        <v>68.055555555555571</v>
      </c>
      <c r="E22" s="102">
        <f>IF(A22="","",IF($E$3=0%,0,NIlai!Q49))</f>
        <v>70</v>
      </c>
      <c r="F22" s="102">
        <f>IF(A22="","",IF($F$3=0%,0,NIlai!X49))</f>
        <v>75</v>
      </c>
      <c r="G22" s="102">
        <f>IF(A22="","",IF($G$3=0%,0,NIlai!AE49))</f>
        <v>0</v>
      </c>
      <c r="H22" s="108">
        <f>IF(A22="","",IF($H$3=0%,0,NIlai!AL49))</f>
        <v>0</v>
      </c>
      <c r="I22" s="97"/>
      <c r="J22" s="33"/>
      <c r="K22" s="33"/>
      <c r="L22" s="33"/>
      <c r="M22" s="109"/>
      <c r="N22" s="107">
        <f t="shared" si="2"/>
        <v>68.055555555555571</v>
      </c>
      <c r="O22" s="102">
        <f t="shared" si="4"/>
        <v>70</v>
      </c>
      <c r="P22" s="102">
        <f t="shared" si="5"/>
        <v>75</v>
      </c>
      <c r="Q22" s="102">
        <f t="shared" si="6"/>
        <v>0</v>
      </c>
      <c r="R22" s="108">
        <f t="shared" si="7"/>
        <v>0</v>
      </c>
      <c r="S22" s="160">
        <f t="shared" si="3"/>
        <v>70.875</v>
      </c>
      <c r="T22" s="114" t="str">
        <f>IF(A22="","",CHOOSE(MATCH(S22,{100,81,80,71,70,66,65,61,60,51,50,41,40,0},-1),"A","A","AB","AB","B","B","BC","BC","C","C","D","D","E","E"))</f>
        <v>AB</v>
      </c>
      <c r="U22" s="103"/>
      <c r="V22" s="103"/>
      <c r="W22" s="103"/>
      <c r="X22" s="103"/>
      <c r="Y22" s="103"/>
      <c r="Z22" s="103"/>
      <c r="AA22" s="103"/>
      <c r="AB22" s="103"/>
      <c r="AC22" s="103"/>
      <c r="AD22" s="103"/>
      <c r="AE22" s="103"/>
      <c r="AF22" s="103"/>
    </row>
    <row r="23" spans="1:32" ht="15.75" x14ac:dyDescent="0.25">
      <c r="A23" s="117">
        <f>NIlai!A50</f>
        <v>19</v>
      </c>
      <c r="B23" s="115">
        <f>IF(A23="","",NIlai!B50)</f>
        <v>1103130070</v>
      </c>
      <c r="C23" s="116" t="str">
        <f>IF(B23="","",NIlai!C50)</f>
        <v>ANDREYANTO NUGROHO</v>
      </c>
      <c r="D23" s="107">
        <f>IF(A23="","",IF($D$3=0%,"",NIlai!J50))</f>
        <v>63.611111111111121</v>
      </c>
      <c r="E23" s="102">
        <f>IF(A23="","",IF($E$3=0%,0,NIlai!Q50))</f>
        <v>70</v>
      </c>
      <c r="F23" s="102">
        <f>IF(A23="","",IF($F$3=0%,0,NIlai!X50))</f>
        <v>75</v>
      </c>
      <c r="G23" s="102">
        <f>IF(A23="","",IF($G$3=0%,0,NIlai!AE50))</f>
        <v>0</v>
      </c>
      <c r="H23" s="108">
        <f>IF(A23="","",IF($H$3=0%,0,NIlai!AL50))</f>
        <v>0</v>
      </c>
      <c r="I23" s="97"/>
      <c r="J23" s="33"/>
      <c r="K23" s="33"/>
      <c r="L23" s="33"/>
      <c r="M23" s="109"/>
      <c r="N23" s="107">
        <f t="shared" si="2"/>
        <v>63.611111111111121</v>
      </c>
      <c r="O23" s="102">
        <f t="shared" si="4"/>
        <v>70</v>
      </c>
      <c r="P23" s="102">
        <f t="shared" si="5"/>
        <v>75</v>
      </c>
      <c r="Q23" s="102">
        <f t="shared" si="6"/>
        <v>0</v>
      </c>
      <c r="R23" s="108">
        <f t="shared" si="7"/>
        <v>0</v>
      </c>
      <c r="S23" s="160">
        <f t="shared" si="3"/>
        <v>68.875</v>
      </c>
      <c r="T23" s="114" t="str">
        <f>IF(A23="","",CHOOSE(MATCH(S23,{100,81,80,71,70,66,65,61,60,51,50,41,40,0},-1),"A","A","AB","AB","B","B","BC","BC","C","C","D","D","E","E"))</f>
        <v>B</v>
      </c>
      <c r="U23" s="103"/>
      <c r="V23" s="103"/>
      <c r="W23" s="103"/>
      <c r="X23" s="103"/>
      <c r="Y23" s="103"/>
      <c r="Z23" s="103"/>
      <c r="AA23" s="103"/>
      <c r="AB23" s="103"/>
      <c r="AC23" s="103"/>
      <c r="AD23" s="103"/>
      <c r="AE23" s="103"/>
      <c r="AF23" s="103"/>
    </row>
    <row r="24" spans="1:32" ht="15.75" x14ac:dyDescent="0.25">
      <c r="A24" s="117">
        <f>NIlai!A51</f>
        <v>20</v>
      </c>
      <c r="B24" s="115">
        <f>IF(A24="","",NIlai!B51)</f>
        <v>1103130083</v>
      </c>
      <c r="C24" s="116" t="str">
        <f>IF(B24="","",NIlai!C51)</f>
        <v>WIRAKA YUNIARTO</v>
      </c>
      <c r="D24" s="107">
        <f>IF(A24="","",IF($D$3=0%,"",NIlai!J51))</f>
        <v>32.500000000000007</v>
      </c>
      <c r="E24" s="102">
        <f>IF(A24="","",IF($E$3=0%,0,NIlai!Q51))</f>
        <v>35</v>
      </c>
      <c r="F24" s="102">
        <f>IF(A24="","",IF($F$3=0%,0,NIlai!X51))</f>
        <v>37.5</v>
      </c>
      <c r="G24" s="102">
        <f>IF(A24="","",IF($G$3=0%,0,NIlai!AE51))</f>
        <v>0</v>
      </c>
      <c r="H24" s="108">
        <f>IF(A24="","",IF($H$3=0%,0,NIlai!AL51))</f>
        <v>0</v>
      </c>
      <c r="I24" s="97"/>
      <c r="J24" s="33"/>
      <c r="K24" s="33"/>
      <c r="L24" s="33"/>
      <c r="M24" s="109"/>
      <c r="N24" s="107">
        <f t="shared" si="2"/>
        <v>32.500000000000007</v>
      </c>
      <c r="O24" s="102">
        <f t="shared" si="4"/>
        <v>35</v>
      </c>
      <c r="P24" s="102">
        <f t="shared" si="5"/>
        <v>37.5</v>
      </c>
      <c r="Q24" s="102">
        <f t="shared" si="6"/>
        <v>0</v>
      </c>
      <c r="R24" s="108">
        <f t="shared" si="7"/>
        <v>0</v>
      </c>
      <c r="S24" s="160">
        <f t="shared" si="3"/>
        <v>34.75</v>
      </c>
      <c r="T24" s="114" t="str">
        <f>IF(A24="","",CHOOSE(MATCH(S24,{100,81,80,71,70,66,65,61,60,51,50,41,40,0},-1),"A","A","AB","AB","B","B","BC","BC","C","C","D","D","E","E"))</f>
        <v>E</v>
      </c>
      <c r="U24" s="103"/>
      <c r="V24" s="103"/>
      <c r="W24" s="103"/>
      <c r="X24" s="103"/>
      <c r="Y24" s="103"/>
      <c r="Z24" s="103"/>
      <c r="AA24" s="103"/>
      <c r="AB24" s="103"/>
      <c r="AC24" s="103"/>
      <c r="AD24" s="103"/>
      <c r="AE24" s="103"/>
      <c r="AF24" s="103"/>
    </row>
    <row r="25" spans="1:32" ht="15.75" x14ac:dyDescent="0.25">
      <c r="A25" s="117">
        <f>NIlai!A52</f>
        <v>21</v>
      </c>
      <c r="B25" s="115">
        <f>IF(A25="","",NIlai!B52)</f>
        <v>1103130084</v>
      </c>
      <c r="C25" s="116" t="str">
        <f>IF(B25="","",NIlai!C52)</f>
        <v>GERRY NOOR MAULANA KOSWARA</v>
      </c>
      <c r="D25" s="107">
        <f>IF(A25="","",IF($D$3=0%,"",NIlai!J52))</f>
        <v>69.444444444444457</v>
      </c>
      <c r="E25" s="102">
        <f>IF(A25="","",IF($E$3=0%,0,NIlai!Q52))</f>
        <v>70</v>
      </c>
      <c r="F25" s="102">
        <f>IF(A25="","",IF($F$3=0%,0,NIlai!X52))</f>
        <v>75</v>
      </c>
      <c r="G25" s="102">
        <f>IF(A25="","",IF($G$3=0%,0,NIlai!AE52))</f>
        <v>0</v>
      </c>
      <c r="H25" s="108">
        <f>IF(A25="","",IF($H$3=0%,0,NIlai!AL52))</f>
        <v>0</v>
      </c>
      <c r="I25" s="97"/>
      <c r="J25" s="33"/>
      <c r="K25" s="33"/>
      <c r="L25" s="33"/>
      <c r="M25" s="109"/>
      <c r="N25" s="107">
        <f t="shared" si="2"/>
        <v>69.444444444444457</v>
      </c>
      <c r="O25" s="102">
        <f t="shared" si="4"/>
        <v>70</v>
      </c>
      <c r="P25" s="102">
        <f t="shared" si="5"/>
        <v>75</v>
      </c>
      <c r="Q25" s="102">
        <f t="shared" si="6"/>
        <v>0</v>
      </c>
      <c r="R25" s="108">
        <f t="shared" si="7"/>
        <v>0</v>
      </c>
      <c r="S25" s="160">
        <f t="shared" si="3"/>
        <v>71.5</v>
      </c>
      <c r="T25" s="114" t="str">
        <f>IF(A25="","",CHOOSE(MATCH(S25,{100,81,80,71,70,66,65,61,60,51,50,41,40,0},-1),"A","A","AB","AB","B","B","BC","BC","C","C","D","D","E","E"))</f>
        <v>AB</v>
      </c>
      <c r="U25" s="103"/>
      <c r="V25" s="103"/>
      <c r="W25" s="103"/>
      <c r="X25" s="103"/>
      <c r="Y25" s="103"/>
      <c r="Z25" s="103"/>
      <c r="AA25" s="103"/>
      <c r="AB25" s="103"/>
      <c r="AC25" s="103"/>
      <c r="AD25" s="103"/>
      <c r="AE25" s="103"/>
      <c r="AF25" s="103"/>
    </row>
    <row r="26" spans="1:32" ht="15.75" x14ac:dyDescent="0.25">
      <c r="A26" s="117">
        <f>NIlai!A53</f>
        <v>22</v>
      </c>
      <c r="B26" s="115">
        <f>IF(A26="","",NIlai!B53)</f>
        <v>1103130094</v>
      </c>
      <c r="C26" s="116" t="str">
        <f>IF(B26="","",NIlai!C53)</f>
        <v>ATIKHA NOVESY MEISHANDRA</v>
      </c>
      <c r="D26" s="107">
        <f>IF(A26="","",IF($D$3=0%,"",NIlai!J53))</f>
        <v>66.944444444444457</v>
      </c>
      <c r="E26" s="102">
        <f>IF(A26="","",IF($E$3=0%,0,NIlai!Q53))</f>
        <v>70</v>
      </c>
      <c r="F26" s="102">
        <f>IF(A26="","",IF($F$3=0%,0,NIlai!X53))</f>
        <v>75</v>
      </c>
      <c r="G26" s="102">
        <f>IF(A26="","",IF($G$3=0%,0,NIlai!AE53))</f>
        <v>0</v>
      </c>
      <c r="H26" s="108">
        <f>IF(A26="","",IF($H$3=0%,0,NIlai!AL53))</f>
        <v>0</v>
      </c>
      <c r="I26" s="97"/>
      <c r="J26" s="33"/>
      <c r="K26" s="33"/>
      <c r="L26" s="33"/>
      <c r="M26" s="109"/>
      <c r="N26" s="107">
        <f t="shared" si="2"/>
        <v>66.944444444444457</v>
      </c>
      <c r="O26" s="102">
        <f t="shared" si="4"/>
        <v>70</v>
      </c>
      <c r="P26" s="102">
        <f t="shared" si="5"/>
        <v>75</v>
      </c>
      <c r="Q26" s="102">
        <f t="shared" si="6"/>
        <v>0</v>
      </c>
      <c r="R26" s="108">
        <f t="shared" si="7"/>
        <v>0</v>
      </c>
      <c r="S26" s="160">
        <f t="shared" si="3"/>
        <v>70.375</v>
      </c>
      <c r="T26" s="114" t="str">
        <f>IF(A26="","",CHOOSE(MATCH(S26,{100,81,80,71,70,66,65,61,60,51,50,41,40,0},-1),"A","A","AB","AB","B","B","BC","BC","C","C","D","D","E","E"))</f>
        <v>AB</v>
      </c>
      <c r="U26" s="103"/>
      <c r="V26" s="103"/>
      <c r="W26" s="103"/>
      <c r="X26" s="103"/>
      <c r="Y26" s="103"/>
      <c r="Z26" s="103"/>
      <c r="AA26" s="103"/>
      <c r="AB26" s="103"/>
      <c r="AC26" s="103"/>
      <c r="AD26" s="103"/>
      <c r="AE26" s="103"/>
      <c r="AF26" s="103"/>
    </row>
    <row r="27" spans="1:32" ht="15.75" x14ac:dyDescent="0.25">
      <c r="A27" s="117">
        <f>NIlai!A54</f>
        <v>23</v>
      </c>
      <c r="B27" s="115">
        <f>IF(A27="","",NIlai!B54)</f>
        <v>1103130105</v>
      </c>
      <c r="C27" s="116" t="str">
        <f>IF(B27="","",NIlai!C54)</f>
        <v>RANDY AGUSTYO RAHARJO</v>
      </c>
      <c r="D27" s="107">
        <f>IF(A27="","",IF($D$3=0%,"",NIlai!J54))</f>
        <v>74.444444444444457</v>
      </c>
      <c r="E27" s="102">
        <f>IF(A27="","",IF($E$3=0%,0,NIlai!Q54))</f>
        <v>70</v>
      </c>
      <c r="F27" s="102">
        <f>IF(A27="","",IF($F$3=0%,0,NIlai!X54))</f>
        <v>75</v>
      </c>
      <c r="G27" s="102">
        <f>IF(A27="","",IF($G$3=0%,0,NIlai!AE54))</f>
        <v>0</v>
      </c>
      <c r="H27" s="108">
        <f>IF(A27="","",IF($H$3=0%,0,NIlai!AL54))</f>
        <v>0</v>
      </c>
      <c r="I27" s="97"/>
      <c r="J27" s="33"/>
      <c r="K27" s="33"/>
      <c r="L27" s="33"/>
      <c r="M27" s="109"/>
      <c r="N27" s="107">
        <f t="shared" si="2"/>
        <v>74.444444444444457</v>
      </c>
      <c r="O27" s="102">
        <f t="shared" si="4"/>
        <v>70</v>
      </c>
      <c r="P27" s="102">
        <f t="shared" si="5"/>
        <v>75</v>
      </c>
      <c r="Q27" s="102">
        <f t="shared" si="6"/>
        <v>0</v>
      </c>
      <c r="R27" s="108">
        <f t="shared" si="7"/>
        <v>0</v>
      </c>
      <c r="S27" s="160">
        <f t="shared" si="3"/>
        <v>73.75</v>
      </c>
      <c r="T27" s="114" t="str">
        <f>IF(A27="","",CHOOSE(MATCH(S27,{100,81,80,71,70,66,65,61,60,51,50,41,40,0},-1),"A","A","AB","AB","B","B","BC","BC","C","C","D","D","E","E"))</f>
        <v>AB</v>
      </c>
      <c r="U27" s="103"/>
      <c r="V27" s="103"/>
      <c r="W27" s="103"/>
      <c r="X27" s="103"/>
      <c r="Y27" s="103"/>
      <c r="Z27" s="103"/>
      <c r="AA27" s="103"/>
      <c r="AB27" s="103"/>
      <c r="AC27" s="103"/>
      <c r="AD27" s="103"/>
      <c r="AE27" s="103"/>
      <c r="AF27" s="103"/>
    </row>
    <row r="28" spans="1:32" ht="15.75" x14ac:dyDescent="0.25">
      <c r="A28" s="117">
        <f>NIlai!A55</f>
        <v>24</v>
      </c>
      <c r="B28" s="115">
        <f>IF(A28="","",NIlai!B55)</f>
        <v>1103130111</v>
      </c>
      <c r="C28" s="116" t="str">
        <f>IF(B28="","",NIlai!C55)</f>
        <v>MUHAMMAD RIZKY RIANDI GUNAEDI</v>
      </c>
      <c r="D28" s="107">
        <f>IF(A28="","",IF($D$3=0%,"",NIlai!J55))</f>
        <v>75.555555555555571</v>
      </c>
      <c r="E28" s="102">
        <f>IF(A28="","",IF($E$3=0%,0,NIlai!Q55))</f>
        <v>70</v>
      </c>
      <c r="F28" s="102">
        <f>IF(A28="","",IF($F$3=0%,0,NIlai!X55))</f>
        <v>75</v>
      </c>
      <c r="G28" s="102">
        <f>IF(A28="","",IF($G$3=0%,0,NIlai!AE55))</f>
        <v>0</v>
      </c>
      <c r="H28" s="108">
        <f>IF(A28="","",IF($H$3=0%,0,NIlai!AL55))</f>
        <v>0</v>
      </c>
      <c r="I28" s="97"/>
      <c r="J28" s="33"/>
      <c r="K28" s="33"/>
      <c r="L28" s="33"/>
      <c r="M28" s="109"/>
      <c r="N28" s="107">
        <f t="shared" si="2"/>
        <v>75.555555555555571</v>
      </c>
      <c r="O28" s="102">
        <f t="shared" si="4"/>
        <v>70</v>
      </c>
      <c r="P28" s="102">
        <f t="shared" si="5"/>
        <v>75</v>
      </c>
      <c r="Q28" s="102">
        <f t="shared" si="6"/>
        <v>0</v>
      </c>
      <c r="R28" s="108">
        <f t="shared" si="7"/>
        <v>0</v>
      </c>
      <c r="S28" s="160">
        <f t="shared" si="3"/>
        <v>74.25</v>
      </c>
      <c r="T28" s="114" t="str">
        <f>IF(A28="","",CHOOSE(MATCH(S28,{100,81,80,71,70,66,65,61,60,51,50,41,40,0},-1),"A","A","AB","AB","B","B","BC","BC","C","C","D","D","E","E"))</f>
        <v>AB</v>
      </c>
      <c r="U28" s="103"/>
      <c r="V28" s="103"/>
      <c r="W28" s="103"/>
      <c r="X28" s="103"/>
      <c r="Y28" s="103"/>
      <c r="Z28" s="103"/>
      <c r="AA28" s="103"/>
      <c r="AB28" s="103"/>
      <c r="AC28" s="103"/>
      <c r="AD28" s="103"/>
      <c r="AE28" s="103"/>
      <c r="AF28" s="103"/>
    </row>
    <row r="29" spans="1:32" ht="15.75" x14ac:dyDescent="0.25">
      <c r="A29" s="117">
        <f>NIlai!A56</f>
        <v>25</v>
      </c>
      <c r="B29" s="115">
        <f>IF(A29="","",NIlai!B56)</f>
        <v>1103130127</v>
      </c>
      <c r="C29" s="116" t="str">
        <f>IF(B29="","",NIlai!C56)</f>
        <v>NURUL AULIA YULI AFRI DAMANIK</v>
      </c>
      <c r="D29" s="107">
        <f>IF(A29="","",IF($D$3=0%,"",NIlai!J56))</f>
        <v>76.944444444444457</v>
      </c>
      <c r="E29" s="102">
        <f>IF(A29="","",IF($E$3=0%,0,NIlai!Q56))</f>
        <v>70</v>
      </c>
      <c r="F29" s="102">
        <f>IF(A29="","",IF($F$3=0%,0,NIlai!X56))</f>
        <v>75</v>
      </c>
      <c r="G29" s="102">
        <f>IF(A29="","",IF($G$3=0%,0,NIlai!AE56))</f>
        <v>0</v>
      </c>
      <c r="H29" s="108">
        <f>IF(A29="","",IF($H$3=0%,0,NIlai!AL56))</f>
        <v>0</v>
      </c>
      <c r="I29" s="97"/>
      <c r="J29" s="33"/>
      <c r="K29" s="33"/>
      <c r="L29" s="33"/>
      <c r="M29" s="109"/>
      <c r="N29" s="107">
        <f t="shared" si="2"/>
        <v>76.944444444444457</v>
      </c>
      <c r="O29" s="102">
        <f t="shared" si="4"/>
        <v>70</v>
      </c>
      <c r="P29" s="102">
        <f t="shared" si="5"/>
        <v>75</v>
      </c>
      <c r="Q29" s="102">
        <f t="shared" si="6"/>
        <v>0</v>
      </c>
      <c r="R29" s="108">
        <f t="shared" si="7"/>
        <v>0</v>
      </c>
      <c r="S29" s="160">
        <f t="shared" si="3"/>
        <v>74.875</v>
      </c>
      <c r="T29" s="114" t="str">
        <f>IF(A29="","",CHOOSE(MATCH(S29,{100,81,80,71,70,66,65,61,60,51,50,41,40,0},-1),"A","A","AB","AB","B","B","BC","BC","C","C","D","D","E","E"))</f>
        <v>AB</v>
      </c>
      <c r="U29" s="103"/>
      <c r="V29" s="103"/>
      <c r="W29" s="103"/>
      <c r="X29" s="103"/>
      <c r="Y29" s="103"/>
      <c r="Z29" s="103"/>
      <c r="AA29" s="103"/>
      <c r="AB29" s="103"/>
      <c r="AC29" s="103"/>
      <c r="AD29" s="103"/>
      <c r="AE29" s="103"/>
      <c r="AF29" s="103"/>
    </row>
    <row r="30" spans="1:32" ht="15.75" x14ac:dyDescent="0.25">
      <c r="A30" s="117">
        <f>NIlai!A57</f>
        <v>26</v>
      </c>
      <c r="B30" s="115">
        <f>IF(A30="","",NIlai!B57)</f>
        <v>1103130129</v>
      </c>
      <c r="C30" s="116" t="str">
        <f>IF(B30="","",NIlai!C57)</f>
        <v>NOVAL DION KURNIAWAN</v>
      </c>
      <c r="D30" s="107">
        <f>IF(A30="","",IF($D$3=0%,"",NIlai!J57))</f>
        <v>68.611111111111128</v>
      </c>
      <c r="E30" s="102">
        <f>IF(A30="","",IF($E$3=0%,0,NIlai!Q57))</f>
        <v>70</v>
      </c>
      <c r="F30" s="102">
        <f>IF(A30="","",IF($F$3=0%,0,NIlai!X57))</f>
        <v>75</v>
      </c>
      <c r="G30" s="102">
        <f>IF(A30="","",IF($G$3=0%,0,NIlai!AE57))</f>
        <v>0</v>
      </c>
      <c r="H30" s="108">
        <f>IF(A30="","",IF($H$3=0%,0,NIlai!AL57))</f>
        <v>0</v>
      </c>
      <c r="I30" s="97"/>
      <c r="J30" s="33"/>
      <c r="K30" s="33"/>
      <c r="L30" s="33"/>
      <c r="M30" s="109"/>
      <c r="N30" s="107">
        <f t="shared" si="2"/>
        <v>68.611111111111128</v>
      </c>
      <c r="O30" s="102">
        <f t="shared" si="4"/>
        <v>70</v>
      </c>
      <c r="P30" s="102">
        <f t="shared" si="5"/>
        <v>75</v>
      </c>
      <c r="Q30" s="102">
        <f t="shared" si="6"/>
        <v>0</v>
      </c>
      <c r="R30" s="108">
        <f t="shared" si="7"/>
        <v>0</v>
      </c>
      <c r="S30" s="160">
        <f t="shared" si="3"/>
        <v>71.125</v>
      </c>
      <c r="T30" s="114" t="str">
        <f>IF(A30="","",CHOOSE(MATCH(S30,{100,81,80,71,70,66,65,61,60,51,50,41,40,0},-1),"A","A","AB","AB","B","B","BC","BC","C","C","D","D","E","E"))</f>
        <v>AB</v>
      </c>
      <c r="U30" s="103"/>
      <c r="V30" s="103"/>
      <c r="W30" s="103"/>
      <c r="X30" s="103"/>
      <c r="Y30" s="103"/>
      <c r="Z30" s="103"/>
      <c r="AA30" s="103"/>
      <c r="AB30" s="103"/>
      <c r="AC30" s="103"/>
      <c r="AD30" s="103"/>
      <c r="AE30" s="103"/>
      <c r="AF30" s="103"/>
    </row>
    <row r="31" spans="1:32" ht="15.75" x14ac:dyDescent="0.25">
      <c r="A31" s="117">
        <f>NIlai!A58</f>
        <v>27</v>
      </c>
      <c r="B31" s="115">
        <f>IF(A31="","",NIlai!B58)</f>
        <v>1103130137</v>
      </c>
      <c r="C31" s="116" t="str">
        <f>IF(B31="","",NIlai!C58)</f>
        <v>MUHAMMAD HAIDAR DZAKY</v>
      </c>
      <c r="D31" s="107">
        <f>IF(A31="","",IF($D$3=0%,"",NIlai!J58))</f>
        <v>67.777777777777786</v>
      </c>
      <c r="E31" s="102">
        <f>IF(A31="","",IF($E$3=0%,0,NIlai!Q58))</f>
        <v>70</v>
      </c>
      <c r="F31" s="102">
        <f>IF(A31="","",IF($F$3=0%,0,NIlai!X58))</f>
        <v>75</v>
      </c>
      <c r="G31" s="102">
        <f>IF(A31="","",IF($G$3=0%,0,NIlai!AE58))</f>
        <v>0</v>
      </c>
      <c r="H31" s="108">
        <f>IF(A31="","",IF($H$3=0%,0,NIlai!AL58))</f>
        <v>0</v>
      </c>
      <c r="I31" s="97"/>
      <c r="J31" s="33"/>
      <c r="K31" s="33"/>
      <c r="L31" s="33"/>
      <c r="M31" s="109"/>
      <c r="N31" s="107">
        <f t="shared" si="2"/>
        <v>67.777777777777786</v>
      </c>
      <c r="O31" s="102">
        <f t="shared" si="4"/>
        <v>70</v>
      </c>
      <c r="P31" s="102">
        <f t="shared" si="5"/>
        <v>75</v>
      </c>
      <c r="Q31" s="102">
        <f t="shared" si="6"/>
        <v>0</v>
      </c>
      <c r="R31" s="108">
        <f t="shared" si="7"/>
        <v>0</v>
      </c>
      <c r="S31" s="160">
        <f t="shared" si="3"/>
        <v>70.75</v>
      </c>
      <c r="T31" s="114" t="str">
        <f>IF(A31="","",CHOOSE(MATCH(S31,{100,81,80,71,70,66,65,61,60,51,50,41,40,0},-1),"A","A","AB","AB","B","B","BC","BC","C","C","D","D","E","E"))</f>
        <v>AB</v>
      </c>
      <c r="U31" s="103"/>
      <c r="V31" s="103"/>
      <c r="W31" s="103"/>
      <c r="X31" s="103"/>
      <c r="Y31" s="103"/>
      <c r="Z31" s="103"/>
      <c r="AA31" s="103"/>
      <c r="AB31" s="103"/>
      <c r="AC31" s="103"/>
      <c r="AD31" s="103"/>
      <c r="AE31" s="103"/>
      <c r="AF31" s="103"/>
    </row>
    <row r="32" spans="1:32" ht="15.75" x14ac:dyDescent="0.25">
      <c r="A32" s="117">
        <f>NIlai!A59</f>
        <v>28</v>
      </c>
      <c r="B32" s="115">
        <f>IF(A32="","",NIlai!B59)</f>
        <v>1103130148</v>
      </c>
      <c r="C32" s="116" t="str">
        <f>IF(B32="","",NIlai!C59)</f>
        <v>LOLA ASTRI NADITA</v>
      </c>
      <c r="D32" s="107">
        <f>IF(A32="","",IF($D$3=0%,"",NIlai!J59))</f>
        <v>67.777777777777786</v>
      </c>
      <c r="E32" s="102">
        <f>IF(A32="","",IF($E$3=0%,0,NIlai!Q59))</f>
        <v>70</v>
      </c>
      <c r="F32" s="102">
        <f>IF(A32="","",IF($F$3=0%,0,NIlai!X59))</f>
        <v>75</v>
      </c>
      <c r="G32" s="102">
        <f>IF(A32="","",IF($G$3=0%,0,NIlai!AE59))</f>
        <v>0</v>
      </c>
      <c r="H32" s="108">
        <f>IF(A32="","",IF($H$3=0%,0,NIlai!AL59))</f>
        <v>0</v>
      </c>
      <c r="I32" s="97"/>
      <c r="J32" s="33"/>
      <c r="K32" s="33"/>
      <c r="L32" s="33"/>
      <c r="M32" s="109"/>
      <c r="N32" s="107">
        <f t="shared" si="2"/>
        <v>67.777777777777786</v>
      </c>
      <c r="O32" s="102">
        <f t="shared" si="4"/>
        <v>70</v>
      </c>
      <c r="P32" s="102">
        <f t="shared" si="5"/>
        <v>75</v>
      </c>
      <c r="Q32" s="102">
        <f t="shared" si="6"/>
        <v>0</v>
      </c>
      <c r="R32" s="108">
        <f t="shared" si="7"/>
        <v>0</v>
      </c>
      <c r="S32" s="160">
        <f t="shared" si="3"/>
        <v>70.75</v>
      </c>
      <c r="T32" s="114" t="str">
        <f>IF(A32="","",CHOOSE(MATCH(S32,{100,81,80,71,70,66,65,61,60,51,50,41,40,0},-1),"A","A","AB","AB","B","B","BC","BC","C","C","D","D","E","E"))</f>
        <v>AB</v>
      </c>
      <c r="U32" s="103"/>
      <c r="V32" s="103"/>
      <c r="W32" s="103"/>
      <c r="X32" s="103"/>
      <c r="Y32" s="103"/>
      <c r="Z32" s="103"/>
      <c r="AA32" s="103"/>
      <c r="AB32" s="103"/>
      <c r="AC32" s="103"/>
      <c r="AD32" s="103"/>
      <c r="AE32" s="103"/>
      <c r="AF32" s="103"/>
    </row>
    <row r="33" spans="1:32" ht="15.75" x14ac:dyDescent="0.25">
      <c r="A33" s="117">
        <f>NIlai!A60</f>
        <v>29</v>
      </c>
      <c r="B33" s="115">
        <f>IF(A33="","",NIlai!B60)</f>
        <v>1103130152</v>
      </c>
      <c r="C33" s="116" t="str">
        <f>IF(B33="","",NIlai!C60)</f>
        <v>ALFREDO PRIMADITA</v>
      </c>
      <c r="D33" s="107">
        <f>IF(A33="","",IF($D$3=0%,"",NIlai!J60))</f>
        <v>66.666666666666671</v>
      </c>
      <c r="E33" s="102">
        <f>IF(A33="","",IF($E$3=0%,0,NIlai!Q60))</f>
        <v>70</v>
      </c>
      <c r="F33" s="102">
        <f>IF(A33="","",IF($F$3=0%,0,NIlai!X60))</f>
        <v>75</v>
      </c>
      <c r="G33" s="102">
        <f>IF(A33="","",IF($G$3=0%,0,NIlai!AE60))</f>
        <v>0</v>
      </c>
      <c r="H33" s="108">
        <f>IF(A33="","",IF($H$3=0%,0,NIlai!AL60))</f>
        <v>0</v>
      </c>
      <c r="I33" s="97"/>
      <c r="J33" s="33"/>
      <c r="K33" s="33"/>
      <c r="L33" s="33"/>
      <c r="M33" s="109"/>
      <c r="N33" s="107">
        <f t="shared" si="2"/>
        <v>66.666666666666671</v>
      </c>
      <c r="O33" s="102">
        <f t="shared" si="4"/>
        <v>70</v>
      </c>
      <c r="P33" s="102">
        <f t="shared" si="5"/>
        <v>75</v>
      </c>
      <c r="Q33" s="102">
        <f t="shared" si="6"/>
        <v>0</v>
      </c>
      <c r="R33" s="108">
        <f t="shared" si="7"/>
        <v>0</v>
      </c>
      <c r="S33" s="160">
        <f t="shared" si="3"/>
        <v>70.25</v>
      </c>
      <c r="T33" s="114" t="str">
        <f>IF(A33="","",CHOOSE(MATCH(S33,{100,81,80,71,70,66,65,61,60,51,50,41,40,0},-1),"A","A","AB","AB","B","B","BC","BC","C","C","D","D","E","E"))</f>
        <v>AB</v>
      </c>
      <c r="U33" s="103"/>
      <c r="V33" s="103"/>
      <c r="W33" s="103"/>
      <c r="X33" s="103"/>
      <c r="Y33" s="103"/>
      <c r="Z33" s="103"/>
      <c r="AA33" s="103"/>
      <c r="AB33" s="103"/>
      <c r="AC33" s="103"/>
      <c r="AD33" s="103"/>
      <c r="AE33" s="103"/>
      <c r="AF33" s="103"/>
    </row>
    <row r="34" spans="1:32" ht="15.75" x14ac:dyDescent="0.25">
      <c r="A34" s="117">
        <f>NIlai!A61</f>
        <v>30</v>
      </c>
      <c r="B34" s="115">
        <f>IF(A34="","",NIlai!B61)</f>
        <v>1103130155</v>
      </c>
      <c r="C34" s="116" t="str">
        <f>IF(B34="","",NIlai!C61)</f>
        <v>MUHAMMAD HILMAN APRILIAN NURJAMAN</v>
      </c>
      <c r="D34" s="107">
        <f>IF(A34="","",IF($D$3=0%,"",NIlai!J61))</f>
        <v>65.555555555555571</v>
      </c>
      <c r="E34" s="102">
        <f>IF(A34="","",IF($E$3=0%,0,NIlai!Q61))</f>
        <v>70</v>
      </c>
      <c r="F34" s="102">
        <f>IF(A34="","",IF($F$3=0%,0,NIlai!X61))</f>
        <v>75</v>
      </c>
      <c r="G34" s="102">
        <f>IF(A34="","",IF($G$3=0%,0,NIlai!AE61))</f>
        <v>0</v>
      </c>
      <c r="H34" s="108">
        <f>IF(A34="","",IF($H$3=0%,0,NIlai!AL61))</f>
        <v>0</v>
      </c>
      <c r="I34" s="97"/>
      <c r="J34" s="33"/>
      <c r="K34" s="33"/>
      <c r="L34" s="33"/>
      <c r="M34" s="109"/>
      <c r="N34" s="107">
        <f t="shared" si="2"/>
        <v>65.555555555555571</v>
      </c>
      <c r="O34" s="102">
        <f t="shared" si="4"/>
        <v>70</v>
      </c>
      <c r="P34" s="102">
        <f t="shared" si="5"/>
        <v>75</v>
      </c>
      <c r="Q34" s="102">
        <f t="shared" si="6"/>
        <v>0</v>
      </c>
      <c r="R34" s="108">
        <f t="shared" si="7"/>
        <v>0</v>
      </c>
      <c r="S34" s="160">
        <f t="shared" si="3"/>
        <v>69.75</v>
      </c>
      <c r="T34" s="114" t="str">
        <f>IF(A34="","",CHOOSE(MATCH(S34,{100,81,80,71,70,66,65,61,60,51,50,41,40,0},-1),"A","A","AB","AB","B","B","BC","BC","C","C","D","D","E","E"))</f>
        <v>B</v>
      </c>
      <c r="U34" s="103"/>
      <c r="V34" s="103"/>
      <c r="W34" s="103"/>
      <c r="X34" s="103"/>
      <c r="Y34" s="103"/>
      <c r="Z34" s="103"/>
      <c r="AA34" s="103"/>
      <c r="AB34" s="103"/>
      <c r="AC34" s="103"/>
      <c r="AD34" s="103"/>
      <c r="AE34" s="103"/>
      <c r="AF34" s="103"/>
    </row>
    <row r="35" spans="1:32" ht="15.75" x14ac:dyDescent="0.25">
      <c r="A35" s="117">
        <f>NIlai!A62</f>
        <v>31</v>
      </c>
      <c r="B35" s="115">
        <f>IF(A35="","",NIlai!B62)</f>
        <v>1103130177</v>
      </c>
      <c r="C35" s="116" t="str">
        <f>IF(B35="","",NIlai!C62)</f>
        <v>M,ALDI NUGRAHA</v>
      </c>
      <c r="D35" s="107">
        <f>IF(A35="","",IF($D$3=0%,"",NIlai!J62))</f>
        <v>68.333333333333343</v>
      </c>
      <c r="E35" s="102">
        <f>IF(A35="","",IF($E$3=0%,0,NIlai!Q62))</f>
        <v>70</v>
      </c>
      <c r="F35" s="102">
        <f>IF(A35="","",IF($F$3=0%,0,NIlai!X62))</f>
        <v>75</v>
      </c>
      <c r="G35" s="102">
        <f>IF(A35="","",IF($G$3=0%,0,NIlai!AE62))</f>
        <v>0</v>
      </c>
      <c r="H35" s="108">
        <f>IF(A35="","",IF($H$3=0%,0,NIlai!AL62))</f>
        <v>0</v>
      </c>
      <c r="I35" s="97"/>
      <c r="J35" s="33"/>
      <c r="K35" s="33"/>
      <c r="L35" s="33"/>
      <c r="M35" s="109"/>
      <c r="N35" s="107">
        <f t="shared" si="2"/>
        <v>68.333333333333343</v>
      </c>
      <c r="O35" s="102">
        <f t="shared" si="4"/>
        <v>70</v>
      </c>
      <c r="P35" s="102">
        <f t="shared" si="5"/>
        <v>75</v>
      </c>
      <c r="Q35" s="102">
        <f t="shared" si="6"/>
        <v>0</v>
      </c>
      <c r="R35" s="108">
        <f t="shared" si="7"/>
        <v>0</v>
      </c>
      <c r="S35" s="160">
        <f t="shared" si="3"/>
        <v>71</v>
      </c>
      <c r="T35" s="114" t="str">
        <f>IF(A35="","",CHOOSE(MATCH(S35,{100,81,80,71,70,66,65,61,60,51,50,41,40,0},-1),"A","A","AB","AB","B","B","BC","BC","C","C","D","D","E","E"))</f>
        <v>AB</v>
      </c>
      <c r="U35" s="103"/>
      <c r="V35" s="103"/>
      <c r="W35" s="103"/>
      <c r="X35" s="103"/>
      <c r="Y35" s="103"/>
      <c r="Z35" s="103"/>
      <c r="AA35" s="103"/>
      <c r="AB35" s="103"/>
      <c r="AC35" s="103"/>
      <c r="AD35" s="103"/>
      <c r="AE35" s="103"/>
      <c r="AF35" s="103"/>
    </row>
    <row r="36" spans="1:32" ht="15.75" x14ac:dyDescent="0.25">
      <c r="A36" s="117">
        <f>NIlai!A63</f>
        <v>32</v>
      </c>
      <c r="B36" s="115">
        <f>IF(A36="","",NIlai!B63)</f>
        <v>1103130189</v>
      </c>
      <c r="C36" s="116" t="str">
        <f>IF(B36="","",NIlai!C63)</f>
        <v>MOCHAMAD FAISAL INDRA OKTAVIANDI</v>
      </c>
      <c r="D36" s="107">
        <f>IF(A36="","",IF($D$3=0%,"",NIlai!J63))</f>
        <v>74.166666666666686</v>
      </c>
      <c r="E36" s="102">
        <f>IF(A36="","",IF($E$3=0%,0,NIlai!Q63))</f>
        <v>70</v>
      </c>
      <c r="F36" s="102">
        <f>IF(A36="","",IF($F$3=0%,0,NIlai!X63))</f>
        <v>75</v>
      </c>
      <c r="G36" s="102">
        <f>IF(A36="","",IF($G$3=0%,0,NIlai!AE63))</f>
        <v>0</v>
      </c>
      <c r="H36" s="108">
        <f>IF(A36="","",IF($H$3=0%,0,NIlai!AL63))</f>
        <v>0</v>
      </c>
      <c r="I36" s="97"/>
      <c r="J36" s="33"/>
      <c r="K36" s="33"/>
      <c r="L36" s="33"/>
      <c r="M36" s="109"/>
      <c r="N36" s="107">
        <f t="shared" si="2"/>
        <v>74.166666666666686</v>
      </c>
      <c r="O36" s="102">
        <f t="shared" si="4"/>
        <v>70</v>
      </c>
      <c r="P36" s="102">
        <f t="shared" si="5"/>
        <v>75</v>
      </c>
      <c r="Q36" s="102">
        <f t="shared" si="6"/>
        <v>0</v>
      </c>
      <c r="R36" s="108">
        <f t="shared" si="7"/>
        <v>0</v>
      </c>
      <c r="S36" s="160">
        <f t="shared" si="3"/>
        <v>73.625</v>
      </c>
      <c r="T36" s="114" t="str">
        <f>IF(A36="","",CHOOSE(MATCH(S36,{100,81,80,71,70,66,65,61,60,51,50,41,40,0},-1),"A","A","AB","AB","B","B","BC","BC","C","C","D","D","E","E"))</f>
        <v>AB</v>
      </c>
      <c r="U36" s="103"/>
      <c r="V36" s="103"/>
      <c r="W36" s="103"/>
      <c r="X36" s="103"/>
      <c r="Y36" s="103"/>
      <c r="Z36" s="103"/>
      <c r="AA36" s="103"/>
      <c r="AB36" s="103"/>
      <c r="AC36" s="103"/>
      <c r="AD36" s="103"/>
      <c r="AE36" s="103"/>
      <c r="AF36" s="103"/>
    </row>
    <row r="37" spans="1:32" ht="15.75" x14ac:dyDescent="0.25">
      <c r="A37" s="117">
        <f>NIlai!A64</f>
        <v>33</v>
      </c>
      <c r="B37" s="115">
        <f>IF(A37="","",NIlai!B64)</f>
        <v>1103130206</v>
      </c>
      <c r="C37" s="116" t="str">
        <f>IF(B37="","",NIlai!C64)</f>
        <v>DIMAS RAGIL TRI PRAPTANTO</v>
      </c>
      <c r="D37" s="107">
        <f>IF(A37="","",IF($D$3=0%,"",NIlai!J64))</f>
        <v>32.083333333333336</v>
      </c>
      <c r="E37" s="102">
        <f>IF(A37="","",IF($E$3=0%,0,NIlai!Q64))</f>
        <v>35</v>
      </c>
      <c r="F37" s="102">
        <f>IF(A37="","",IF($F$3=0%,0,NIlai!X64))</f>
        <v>37.5</v>
      </c>
      <c r="G37" s="102">
        <f>IF(A37="","",IF($G$3=0%,0,NIlai!AE64))</f>
        <v>0</v>
      </c>
      <c r="H37" s="108">
        <f>IF(A37="","",IF($H$3=0%,0,NIlai!AL64))</f>
        <v>0</v>
      </c>
      <c r="I37" s="97"/>
      <c r="J37" s="33"/>
      <c r="K37" s="33"/>
      <c r="L37" s="33"/>
      <c r="M37" s="109"/>
      <c r="N37" s="107">
        <f t="shared" si="2"/>
        <v>32.083333333333336</v>
      </c>
      <c r="O37" s="102">
        <f t="shared" si="4"/>
        <v>35</v>
      </c>
      <c r="P37" s="102">
        <f t="shared" si="5"/>
        <v>37.5</v>
      </c>
      <c r="Q37" s="102">
        <f t="shared" si="6"/>
        <v>0</v>
      </c>
      <c r="R37" s="108">
        <f t="shared" si="7"/>
        <v>0</v>
      </c>
      <c r="S37" s="160">
        <f t="shared" si="3"/>
        <v>34.5625</v>
      </c>
      <c r="T37" s="114" t="str">
        <f>IF(A37="","",CHOOSE(MATCH(S37,{100,81,80,71,70,66,65,61,60,51,50,41,40,0},-1),"A","A","AB","AB","B","B","BC","BC","C","C","D","D","E","E"))</f>
        <v>E</v>
      </c>
      <c r="U37" s="103"/>
      <c r="V37" s="103"/>
      <c r="W37" s="103"/>
      <c r="X37" s="103"/>
      <c r="Y37" s="103"/>
      <c r="Z37" s="103"/>
      <c r="AA37" s="103"/>
      <c r="AB37" s="103"/>
      <c r="AC37" s="103"/>
      <c r="AD37" s="103"/>
      <c r="AE37" s="103"/>
      <c r="AF37" s="103"/>
    </row>
    <row r="38" spans="1:32" ht="15.75" x14ac:dyDescent="0.25">
      <c r="A38" s="117">
        <f>NIlai!A65</f>
        <v>34</v>
      </c>
      <c r="B38" s="115">
        <f>IF(A38="","",NIlai!B65)</f>
        <v>1103130210</v>
      </c>
      <c r="C38" s="116" t="str">
        <f>IF(B38="","",NIlai!C65)</f>
        <v>MUHAMMAD ARIF NUR RAHMAN</v>
      </c>
      <c r="D38" s="107">
        <f>IF(A38="","",IF($D$3=0%,"",NIlai!J65))</f>
        <v>33.611111111111114</v>
      </c>
      <c r="E38" s="102">
        <f>IF(A38="","",IF($E$3=0%,0,NIlai!Q65))</f>
        <v>35</v>
      </c>
      <c r="F38" s="102">
        <f>IF(A38="","",IF($F$3=0%,0,NIlai!X65))</f>
        <v>37.5</v>
      </c>
      <c r="G38" s="102">
        <f>IF(A38="","",IF($G$3=0%,0,NIlai!AE65))</f>
        <v>0</v>
      </c>
      <c r="H38" s="108">
        <f>IF(A38="","",IF($H$3=0%,0,NIlai!AL65))</f>
        <v>0</v>
      </c>
      <c r="I38" s="97"/>
      <c r="J38" s="33"/>
      <c r="K38" s="33"/>
      <c r="L38" s="33"/>
      <c r="M38" s="109"/>
      <c r="N38" s="107">
        <f t="shared" si="2"/>
        <v>33.611111111111114</v>
      </c>
      <c r="O38" s="102">
        <f t="shared" si="4"/>
        <v>35</v>
      </c>
      <c r="P38" s="102">
        <f t="shared" si="5"/>
        <v>37.5</v>
      </c>
      <c r="Q38" s="102">
        <f t="shared" si="6"/>
        <v>0</v>
      </c>
      <c r="R38" s="108">
        <f t="shared" si="7"/>
        <v>0</v>
      </c>
      <c r="S38" s="160">
        <f t="shared" si="3"/>
        <v>35.25</v>
      </c>
      <c r="T38" s="114" t="str">
        <f>IF(A38="","",CHOOSE(MATCH(S38,{100,81,80,71,70,66,65,61,60,51,50,41,40,0},-1),"A","A","AB","AB","B","B","BC","BC","C","C","D","D","E","E"))</f>
        <v>E</v>
      </c>
      <c r="U38" s="103"/>
      <c r="V38" s="103"/>
      <c r="W38" s="103"/>
      <c r="X38" s="103"/>
      <c r="Y38" s="103"/>
      <c r="Z38" s="103"/>
      <c r="AA38" s="103"/>
      <c r="AB38" s="103"/>
      <c r="AC38" s="103"/>
      <c r="AD38" s="103"/>
      <c r="AE38" s="103"/>
      <c r="AF38" s="103"/>
    </row>
    <row r="39" spans="1:32" ht="15.75" x14ac:dyDescent="0.25">
      <c r="A39" s="117">
        <f>NIlai!A66</f>
        <v>35</v>
      </c>
      <c r="B39" s="115">
        <f>IF(A39="","",NIlai!B66)</f>
        <v>1103130250</v>
      </c>
      <c r="C39" s="116" t="str">
        <f>IF(B39="","",NIlai!C66)</f>
        <v>DICKY WAHYU HARIYANTO</v>
      </c>
      <c r="D39" s="107">
        <f>IF(A39="","",IF($D$3=0%,"",NIlai!J66))</f>
        <v>67.222222222222229</v>
      </c>
      <c r="E39" s="102">
        <f>IF(A39="","",IF($E$3=0%,0,NIlai!Q66))</f>
        <v>70</v>
      </c>
      <c r="F39" s="102">
        <f>IF(A39="","",IF($F$3=0%,0,NIlai!X66))</f>
        <v>75</v>
      </c>
      <c r="G39" s="102">
        <f>IF(A39="","",IF($G$3=0%,0,NIlai!AE66))</f>
        <v>0</v>
      </c>
      <c r="H39" s="108">
        <f>IF(A39="","",IF($H$3=0%,0,NIlai!AL66))</f>
        <v>0</v>
      </c>
      <c r="I39" s="97"/>
      <c r="J39" s="33"/>
      <c r="K39" s="33"/>
      <c r="L39" s="33"/>
      <c r="M39" s="109"/>
      <c r="N39" s="107">
        <f t="shared" si="2"/>
        <v>67.222222222222229</v>
      </c>
      <c r="O39" s="102">
        <f t="shared" si="4"/>
        <v>70</v>
      </c>
      <c r="P39" s="102">
        <f t="shared" si="5"/>
        <v>75</v>
      </c>
      <c r="Q39" s="102">
        <f t="shared" si="6"/>
        <v>0</v>
      </c>
      <c r="R39" s="108">
        <f t="shared" si="7"/>
        <v>0</v>
      </c>
      <c r="S39" s="160">
        <f t="shared" si="3"/>
        <v>70.5</v>
      </c>
      <c r="T39" s="114" t="str">
        <f>IF(A39="","",CHOOSE(MATCH(S39,{100,81,80,71,70,66,65,61,60,51,50,41,40,0},-1),"A","A","AB","AB","B","B","BC","BC","C","C","D","D","E","E"))</f>
        <v>AB</v>
      </c>
      <c r="U39" s="103"/>
      <c r="V39" s="103"/>
      <c r="W39" s="103"/>
      <c r="X39" s="103"/>
      <c r="Y39" s="103"/>
      <c r="Z39" s="103"/>
      <c r="AA39" s="103"/>
      <c r="AB39" s="103"/>
      <c r="AC39" s="103"/>
      <c r="AD39" s="103"/>
      <c r="AE39" s="103"/>
      <c r="AF39" s="103"/>
    </row>
    <row r="40" spans="1:32" ht="15.75" x14ac:dyDescent="0.25">
      <c r="A40" s="117">
        <f>NIlai!A67</f>
        <v>36</v>
      </c>
      <c r="B40" s="115">
        <f>IF(A40="","",NIlai!B67)</f>
        <v>1103130260</v>
      </c>
      <c r="C40" s="116" t="str">
        <f>IF(B40="","",NIlai!C67)</f>
        <v>NANDA MUHAMMAD FITZKI</v>
      </c>
      <c r="D40" s="107">
        <f>IF(A40="","",IF($D$3=0%,"",NIlai!J67))</f>
        <v>31.250000000000007</v>
      </c>
      <c r="E40" s="102">
        <f>IF(A40="","",IF($E$3=0%,0,NIlai!Q67))</f>
        <v>35</v>
      </c>
      <c r="F40" s="102">
        <f>IF(A40="","",IF($F$3=0%,0,NIlai!X67))</f>
        <v>37.5</v>
      </c>
      <c r="G40" s="102">
        <f>IF(A40="","",IF($G$3=0%,0,NIlai!AE67))</f>
        <v>0</v>
      </c>
      <c r="H40" s="108">
        <f>IF(A40="","",IF($H$3=0%,0,NIlai!AL67))</f>
        <v>0</v>
      </c>
      <c r="I40" s="97"/>
      <c r="J40" s="33"/>
      <c r="K40" s="33"/>
      <c r="L40" s="33"/>
      <c r="M40" s="109"/>
      <c r="N40" s="107">
        <f t="shared" si="2"/>
        <v>31.250000000000007</v>
      </c>
      <c r="O40" s="102">
        <f t="shared" si="4"/>
        <v>35</v>
      </c>
      <c r="P40" s="102">
        <f t="shared" si="5"/>
        <v>37.5</v>
      </c>
      <c r="Q40" s="102">
        <f t="shared" si="6"/>
        <v>0</v>
      </c>
      <c r="R40" s="108">
        <f t="shared" si="7"/>
        <v>0</v>
      </c>
      <c r="S40" s="160">
        <f t="shared" si="3"/>
        <v>34.1875</v>
      </c>
      <c r="T40" s="114" t="str">
        <f>IF(A40="","",CHOOSE(MATCH(S40,{100,81,80,71,70,66,65,61,60,51,50,41,40,0},-1),"A","A","AB","AB","B","B","BC","BC","C","C","D","D","E","E"))</f>
        <v>E</v>
      </c>
      <c r="U40" s="103"/>
      <c r="V40" s="103"/>
      <c r="W40" s="103"/>
      <c r="X40" s="103"/>
      <c r="Y40" s="103"/>
      <c r="Z40" s="103"/>
      <c r="AA40" s="103"/>
      <c r="AB40" s="103"/>
      <c r="AC40" s="103"/>
      <c r="AD40" s="103"/>
      <c r="AE40" s="103"/>
      <c r="AF40" s="103"/>
    </row>
    <row r="41" spans="1:32" ht="15.75" x14ac:dyDescent="0.25">
      <c r="A41" s="117">
        <f>NIlai!A68</f>
        <v>37</v>
      </c>
      <c r="B41" s="115">
        <f>IF(A41="","",NIlai!B68)</f>
        <v>1103130264</v>
      </c>
      <c r="C41" s="116" t="str">
        <f>IF(B41="","",NIlai!C68)</f>
        <v>NICHOLAS ERIK PERMANA</v>
      </c>
      <c r="D41" s="107">
        <f>IF(A41="","",IF($D$3=0%,"",NIlai!J68))</f>
        <v>77.777777777777786</v>
      </c>
      <c r="E41" s="102">
        <f>IF(A41="","",IF($E$3=0%,0,NIlai!Q68))</f>
        <v>70</v>
      </c>
      <c r="F41" s="102">
        <f>IF(A41="","",IF($F$3=0%,0,NIlai!X68))</f>
        <v>75</v>
      </c>
      <c r="G41" s="102">
        <f>IF(A41="","",IF($G$3=0%,0,NIlai!AE68))</f>
        <v>0</v>
      </c>
      <c r="H41" s="108">
        <f>IF(A41="","",IF($H$3=0%,0,NIlai!AL68))</f>
        <v>0</v>
      </c>
      <c r="I41" s="97"/>
      <c r="J41" s="33"/>
      <c r="K41" s="33"/>
      <c r="L41" s="33"/>
      <c r="M41" s="109"/>
      <c r="N41" s="107">
        <f t="shared" si="2"/>
        <v>77.777777777777786</v>
      </c>
      <c r="O41" s="102">
        <f t="shared" si="4"/>
        <v>70</v>
      </c>
      <c r="P41" s="102">
        <f t="shared" si="5"/>
        <v>75</v>
      </c>
      <c r="Q41" s="102">
        <f t="shared" si="6"/>
        <v>0</v>
      </c>
      <c r="R41" s="108">
        <f t="shared" si="7"/>
        <v>0</v>
      </c>
      <c r="S41" s="160">
        <f t="shared" si="3"/>
        <v>75.25</v>
      </c>
      <c r="T41" s="114" t="str">
        <f>IF(A41="","",CHOOSE(MATCH(S41,{100,81,80,71,70,66,65,61,60,51,50,41,40,0},-1),"A","A","AB","AB","B","B","BC","BC","C","C","D","D","E","E"))</f>
        <v>AB</v>
      </c>
      <c r="U41" s="103"/>
      <c r="V41" s="103"/>
      <c r="W41" s="103"/>
      <c r="X41" s="103"/>
      <c r="Y41" s="103"/>
      <c r="Z41" s="103"/>
      <c r="AA41" s="103"/>
      <c r="AB41" s="103"/>
      <c r="AC41" s="103"/>
      <c r="AD41" s="103"/>
      <c r="AE41" s="103"/>
      <c r="AF41" s="103"/>
    </row>
    <row r="42" spans="1:32" ht="15.75" x14ac:dyDescent="0.25">
      <c r="A42" s="117">
        <f>NIlai!A69</f>
        <v>38</v>
      </c>
      <c r="B42" s="115">
        <f>IF(A42="","",NIlai!B69)</f>
        <v>1103130280</v>
      </c>
      <c r="C42" s="116" t="str">
        <f>IF(B42="","",NIlai!C69)</f>
        <v>TIFA ZULFA YASMIN</v>
      </c>
      <c r="D42" s="107">
        <f>IF(A42="","",IF($D$3=0%,"",NIlai!J69))</f>
        <v>67.777777777777786</v>
      </c>
      <c r="E42" s="102">
        <f>IF(A42="","",IF($E$3=0%,0,NIlai!Q69))</f>
        <v>70</v>
      </c>
      <c r="F42" s="102">
        <f>IF(A42="","",IF($F$3=0%,0,NIlai!X69))</f>
        <v>75</v>
      </c>
      <c r="G42" s="102">
        <f>IF(A42="","",IF($G$3=0%,0,NIlai!AE69))</f>
        <v>0</v>
      </c>
      <c r="H42" s="108">
        <f>IF(A42="","",IF($H$3=0%,0,NIlai!AL69))</f>
        <v>0</v>
      </c>
      <c r="I42" s="97"/>
      <c r="J42" s="33"/>
      <c r="K42" s="33"/>
      <c r="L42" s="33"/>
      <c r="M42" s="109"/>
      <c r="N42" s="107">
        <f t="shared" si="2"/>
        <v>67.777777777777786</v>
      </c>
      <c r="O42" s="102">
        <f t="shared" si="4"/>
        <v>70</v>
      </c>
      <c r="P42" s="102">
        <f t="shared" si="5"/>
        <v>75</v>
      </c>
      <c r="Q42" s="102">
        <f t="shared" si="6"/>
        <v>0</v>
      </c>
      <c r="R42" s="108">
        <f t="shared" si="7"/>
        <v>0</v>
      </c>
      <c r="S42" s="160">
        <f t="shared" si="3"/>
        <v>70.75</v>
      </c>
      <c r="T42" s="114" t="str">
        <f>IF(A42="","",CHOOSE(MATCH(S42,{100,81,80,71,70,66,65,61,60,51,50,41,40,0},-1),"A","A","AB","AB","B","B","BC","BC","C","C","D","D","E","E"))</f>
        <v>AB</v>
      </c>
      <c r="U42" s="103"/>
      <c r="V42" s="103"/>
      <c r="W42" s="103"/>
      <c r="X42" s="103"/>
      <c r="Y42" s="103"/>
      <c r="Z42" s="103"/>
      <c r="AA42" s="103"/>
      <c r="AB42" s="103"/>
      <c r="AC42" s="103"/>
      <c r="AD42" s="103"/>
      <c r="AE42" s="103"/>
      <c r="AF42" s="103"/>
    </row>
    <row r="43" spans="1:32" ht="15.75" x14ac:dyDescent="0.25">
      <c r="A43" s="117">
        <f>NIlai!A70</f>
        <v>39</v>
      </c>
      <c r="B43" s="115">
        <f>IF(A43="","",NIlai!B70)</f>
        <v>1103134358</v>
      </c>
      <c r="C43" s="116" t="str">
        <f>IF(B43="","",NIlai!C70)</f>
        <v>ANDI AHMAD IRFA</v>
      </c>
      <c r="D43" s="107">
        <f>IF(A43="","",IF($D$3=0%,"",NIlai!J70))</f>
        <v>74.722222222222229</v>
      </c>
      <c r="E43" s="102">
        <f>IF(A43="","",IF($E$3=0%,0,NIlai!Q70))</f>
        <v>70</v>
      </c>
      <c r="F43" s="102">
        <f>IF(A43="","",IF($F$3=0%,0,NIlai!X70))</f>
        <v>75</v>
      </c>
      <c r="G43" s="102">
        <f>IF(A43="","",IF($G$3=0%,0,NIlai!AE70))</f>
        <v>0</v>
      </c>
      <c r="H43" s="108">
        <f>IF(A43="","",IF($H$3=0%,0,NIlai!AL70))</f>
        <v>0</v>
      </c>
      <c r="I43" s="97"/>
      <c r="J43" s="33"/>
      <c r="K43" s="33"/>
      <c r="L43" s="33"/>
      <c r="M43" s="109"/>
      <c r="N43" s="107">
        <f t="shared" si="2"/>
        <v>74.722222222222229</v>
      </c>
      <c r="O43" s="102">
        <f t="shared" si="4"/>
        <v>70</v>
      </c>
      <c r="P43" s="102">
        <f t="shared" si="5"/>
        <v>75</v>
      </c>
      <c r="Q43" s="102">
        <f t="shared" si="6"/>
        <v>0</v>
      </c>
      <c r="R43" s="108">
        <f t="shared" si="7"/>
        <v>0</v>
      </c>
      <c r="S43" s="160">
        <f t="shared" si="3"/>
        <v>73.875</v>
      </c>
      <c r="T43" s="114" t="str">
        <f>IF(A43="","",CHOOSE(MATCH(S43,{100,81,80,71,70,66,65,61,60,51,50,41,40,0},-1),"A","A","AB","AB","B","B","BC","BC","C","C","D","D","E","E"))</f>
        <v>AB</v>
      </c>
      <c r="U43" s="103"/>
      <c r="V43" s="103"/>
      <c r="W43" s="103"/>
      <c r="X43" s="103"/>
      <c r="Y43" s="103"/>
      <c r="Z43" s="103"/>
      <c r="AA43" s="103"/>
      <c r="AB43" s="103"/>
      <c r="AC43" s="103"/>
      <c r="AD43" s="103"/>
      <c r="AE43" s="103"/>
      <c r="AF43" s="103"/>
    </row>
    <row r="44" spans="1:32" ht="15.75" x14ac:dyDescent="0.25">
      <c r="A44" s="117">
        <f>NIlai!A71</f>
        <v>40</v>
      </c>
      <c r="B44" s="115">
        <f>IF(A44="","",NIlai!B71)</f>
        <v>1103134359</v>
      </c>
      <c r="C44" s="116" t="str">
        <f>IF(B44="","",NIlai!C71)</f>
        <v>MOCHAMAD ARIF HIDAYAT</v>
      </c>
      <c r="D44" s="107">
        <f>IF(A44="","",IF($D$3=0%,"",NIlai!J71))</f>
        <v>69.444444444444457</v>
      </c>
      <c r="E44" s="102">
        <f>IF(A44="","",IF($E$3=0%,0,NIlai!Q71))</f>
        <v>70</v>
      </c>
      <c r="F44" s="102">
        <f>IF(A44="","",IF($F$3=0%,0,NIlai!X71))</f>
        <v>75</v>
      </c>
      <c r="G44" s="102">
        <f>IF(A44="","",IF($G$3=0%,0,NIlai!AE71))</f>
        <v>0</v>
      </c>
      <c r="H44" s="108">
        <f>IF(A44="","",IF($H$3=0%,0,NIlai!AL71))</f>
        <v>0</v>
      </c>
      <c r="I44" s="97"/>
      <c r="J44" s="33"/>
      <c r="K44" s="33"/>
      <c r="L44" s="33"/>
      <c r="M44" s="109"/>
      <c r="N44" s="107">
        <f t="shared" si="2"/>
        <v>69.444444444444457</v>
      </c>
      <c r="O44" s="102">
        <f t="shared" si="4"/>
        <v>70</v>
      </c>
      <c r="P44" s="102">
        <f t="shared" si="5"/>
        <v>75</v>
      </c>
      <c r="Q44" s="102">
        <f t="shared" si="6"/>
        <v>0</v>
      </c>
      <c r="R44" s="108">
        <f t="shared" si="7"/>
        <v>0</v>
      </c>
      <c r="S44" s="160">
        <f t="shared" si="3"/>
        <v>71.5</v>
      </c>
      <c r="T44" s="114" t="str">
        <f>IF(A44="","",CHOOSE(MATCH(S44,{100,81,80,71,70,66,65,61,60,51,50,41,40,0},-1),"A","A","AB","AB","B","B","BC","BC","C","C","D","D","E","E"))</f>
        <v>AB</v>
      </c>
      <c r="U44" s="103"/>
      <c r="V44" s="103"/>
      <c r="W44" s="103"/>
      <c r="X44" s="103"/>
      <c r="Y44" s="103"/>
      <c r="Z44" s="103"/>
      <c r="AA44" s="103"/>
      <c r="AB44" s="103"/>
      <c r="AC44" s="103"/>
      <c r="AD44" s="103"/>
      <c r="AE44" s="103"/>
      <c r="AF44" s="103"/>
    </row>
    <row r="45" spans="1:32" ht="15.75" x14ac:dyDescent="0.25">
      <c r="A45" s="117">
        <f>NIlai!A72</f>
        <v>41</v>
      </c>
      <c r="B45" s="115">
        <f>IF(A45="","",NIlai!B72)</f>
        <v>1103134361</v>
      </c>
      <c r="C45" s="116" t="str">
        <f>IF(B45="","",NIlai!C72)</f>
        <v>GALIH CITTA SURYA PRASETYA</v>
      </c>
      <c r="D45" s="107">
        <f>IF(A45="","",IF($D$3=0%,"",NIlai!J72))</f>
        <v>67.222222222222229</v>
      </c>
      <c r="E45" s="102">
        <f>IF(A45="","",IF($E$3=0%,0,NIlai!Q72))</f>
        <v>70</v>
      </c>
      <c r="F45" s="102">
        <f>IF(A45="","",IF($F$3=0%,0,NIlai!X72))</f>
        <v>75</v>
      </c>
      <c r="G45" s="102">
        <f>IF(A45="","",IF($G$3=0%,0,NIlai!AE72))</f>
        <v>0</v>
      </c>
      <c r="H45" s="108">
        <f>IF(A45="","",IF($H$3=0%,0,NIlai!AL72))</f>
        <v>0</v>
      </c>
      <c r="I45" s="97"/>
      <c r="J45" s="33"/>
      <c r="K45" s="33"/>
      <c r="L45" s="33"/>
      <c r="M45" s="109"/>
      <c r="N45" s="107">
        <f t="shared" si="2"/>
        <v>67.222222222222229</v>
      </c>
      <c r="O45" s="102">
        <f t="shared" si="4"/>
        <v>70</v>
      </c>
      <c r="P45" s="102">
        <f t="shared" si="5"/>
        <v>75</v>
      </c>
      <c r="Q45" s="102">
        <f t="shared" si="6"/>
        <v>0</v>
      </c>
      <c r="R45" s="108">
        <f t="shared" si="7"/>
        <v>0</v>
      </c>
      <c r="S45" s="160">
        <f t="shared" si="3"/>
        <v>70.5</v>
      </c>
      <c r="T45" s="114" t="str">
        <f>IF(A45="","",CHOOSE(MATCH(S45,{100,81,80,71,70,66,65,61,60,51,50,41,40,0},-1),"A","A","AB","AB","B","B","BC","BC","C","C","D","D","E","E"))</f>
        <v>AB</v>
      </c>
      <c r="U45" s="103"/>
      <c r="V45" s="103"/>
      <c r="W45" s="103"/>
      <c r="X45" s="103"/>
      <c r="Y45" s="103"/>
      <c r="Z45" s="103"/>
      <c r="AA45" s="103"/>
      <c r="AB45" s="103"/>
      <c r="AC45" s="103"/>
      <c r="AD45" s="103"/>
      <c r="AE45" s="103"/>
      <c r="AF45" s="103"/>
    </row>
    <row r="46" spans="1:32" ht="15.75" x14ac:dyDescent="0.25">
      <c r="A46" s="117">
        <f>NIlai!A73</f>
        <v>42</v>
      </c>
      <c r="B46" s="115">
        <f>IF(A46="","",NIlai!B73)</f>
        <v>1103134393</v>
      </c>
      <c r="C46" s="116" t="str">
        <f>IF(B46="","",NIlai!C73)</f>
        <v>SETYONO DWI UTOMO</v>
      </c>
      <c r="D46" s="107">
        <f>IF(A46="","",IF($D$3=0%,"",NIlai!J73))</f>
        <v>75.555555555555571</v>
      </c>
      <c r="E46" s="102">
        <f>IF(A46="","",IF($E$3=0%,0,NIlai!Q73))</f>
        <v>70</v>
      </c>
      <c r="F46" s="102">
        <f>IF(A46="","",IF($F$3=0%,0,NIlai!X73))</f>
        <v>75</v>
      </c>
      <c r="G46" s="102">
        <f>IF(A46="","",IF($G$3=0%,0,NIlai!AE73))</f>
        <v>0</v>
      </c>
      <c r="H46" s="108">
        <f>IF(A46="","",IF($H$3=0%,0,NIlai!AL73))</f>
        <v>0</v>
      </c>
      <c r="I46" s="97"/>
      <c r="J46" s="33"/>
      <c r="K46" s="33"/>
      <c r="L46" s="33"/>
      <c r="M46" s="109"/>
      <c r="N46" s="107">
        <f t="shared" si="2"/>
        <v>75.555555555555571</v>
      </c>
      <c r="O46" s="102">
        <f t="shared" si="4"/>
        <v>70</v>
      </c>
      <c r="P46" s="102">
        <f t="shared" si="5"/>
        <v>75</v>
      </c>
      <c r="Q46" s="102">
        <f t="shared" si="6"/>
        <v>0</v>
      </c>
      <c r="R46" s="108">
        <f t="shared" si="7"/>
        <v>0</v>
      </c>
      <c r="S46" s="160">
        <f t="shared" si="3"/>
        <v>74.25</v>
      </c>
      <c r="T46" s="114" t="str">
        <f>IF(A46="","",CHOOSE(MATCH(S46,{100,81,80,71,70,66,65,61,60,51,50,41,40,0},-1),"A","A","AB","AB","B","B","BC","BC","C","C","D","D","E","E"))</f>
        <v>AB</v>
      </c>
      <c r="U46" s="103"/>
      <c r="V46" s="103"/>
      <c r="W46" s="103"/>
      <c r="X46" s="103"/>
      <c r="Y46" s="103"/>
      <c r="Z46" s="103"/>
      <c r="AA46" s="103"/>
      <c r="AB46" s="103"/>
      <c r="AC46" s="103"/>
      <c r="AD46" s="103"/>
      <c r="AE46" s="103"/>
      <c r="AF46" s="103"/>
    </row>
    <row r="47" spans="1:32" ht="15.75" x14ac:dyDescent="0.25">
      <c r="A47" s="117">
        <f>NIlai!A74</f>
        <v>43</v>
      </c>
      <c r="B47" s="115">
        <f>IF(A47="","",NIlai!B74)</f>
        <v>1103134429</v>
      </c>
      <c r="C47" s="116" t="str">
        <f>IF(B47="","",NIlai!C74)</f>
        <v>ROVIANTY NUGRACIA</v>
      </c>
      <c r="D47" s="107">
        <f>IF(A47="","",IF($D$3=0%,"",NIlai!J74))</f>
        <v>68.055555555555571</v>
      </c>
      <c r="E47" s="102">
        <f>IF(A47="","",IF($E$3=0%,0,NIlai!Q74))</f>
        <v>70</v>
      </c>
      <c r="F47" s="102">
        <f>IF(A47="","",IF($F$3=0%,0,NIlai!X74))</f>
        <v>75</v>
      </c>
      <c r="G47" s="102">
        <f>IF(A47="","",IF($G$3=0%,0,NIlai!AE74))</f>
        <v>0</v>
      </c>
      <c r="H47" s="108">
        <f>IF(A47="","",IF($H$3=0%,0,NIlai!AL74))</f>
        <v>0</v>
      </c>
      <c r="I47" s="97"/>
      <c r="J47" s="33"/>
      <c r="K47" s="33"/>
      <c r="L47" s="33"/>
      <c r="M47" s="109"/>
      <c r="N47" s="107">
        <f t="shared" si="2"/>
        <v>68.055555555555571</v>
      </c>
      <c r="O47" s="102">
        <f t="shared" si="4"/>
        <v>70</v>
      </c>
      <c r="P47" s="102">
        <f t="shared" si="5"/>
        <v>75</v>
      </c>
      <c r="Q47" s="102">
        <f t="shared" si="6"/>
        <v>0</v>
      </c>
      <c r="R47" s="108">
        <f t="shared" si="7"/>
        <v>0</v>
      </c>
      <c r="S47" s="160">
        <f t="shared" si="3"/>
        <v>70.875</v>
      </c>
      <c r="T47" s="114" t="str">
        <f>IF(A47="","",CHOOSE(MATCH(S47,{100,81,80,71,70,66,65,61,60,51,50,41,40,0},-1),"A","A","AB","AB","B","B","BC","BC","C","C","D","D","E","E"))</f>
        <v>AB</v>
      </c>
      <c r="U47" s="103"/>
      <c r="V47" s="103"/>
      <c r="W47" s="103"/>
      <c r="X47" s="103"/>
      <c r="Y47" s="103"/>
      <c r="Z47" s="103"/>
      <c r="AA47" s="103"/>
      <c r="AB47" s="103"/>
      <c r="AC47" s="103"/>
      <c r="AD47" s="103"/>
      <c r="AE47" s="103"/>
      <c r="AF47" s="103"/>
    </row>
    <row r="48" spans="1:32" ht="15.75" x14ac:dyDescent="0.25">
      <c r="A48" s="117">
        <f>NIlai!A75</f>
        <v>44</v>
      </c>
      <c r="B48" s="115">
        <f>IF(A48="","",NIlai!B75)</f>
        <v>1103134433</v>
      </c>
      <c r="C48" s="116" t="str">
        <f>IF(B48="","",NIlai!C75)</f>
        <v>ASSAD IMAM TAUFIQ</v>
      </c>
      <c r="D48" s="107">
        <f>IF(A48="","",IF($D$3=0%,"",NIlai!J75))</f>
        <v>75.277777777777786</v>
      </c>
      <c r="E48" s="102">
        <f>IF(A48="","",IF($E$3=0%,0,NIlai!Q75))</f>
        <v>70</v>
      </c>
      <c r="F48" s="102">
        <f>IF(A48="","",IF($F$3=0%,0,NIlai!X75))</f>
        <v>75</v>
      </c>
      <c r="G48" s="102">
        <f>IF(A48="","",IF($G$3=0%,0,NIlai!AE75))</f>
        <v>0</v>
      </c>
      <c r="H48" s="108">
        <f>IF(A48="","",IF($H$3=0%,0,NIlai!AL75))</f>
        <v>0</v>
      </c>
      <c r="I48" s="97"/>
      <c r="J48" s="33"/>
      <c r="K48" s="33"/>
      <c r="L48" s="33"/>
      <c r="M48" s="109"/>
      <c r="N48" s="107">
        <f t="shared" si="2"/>
        <v>75.277777777777786</v>
      </c>
      <c r="O48" s="102">
        <f t="shared" si="4"/>
        <v>70</v>
      </c>
      <c r="P48" s="102">
        <f t="shared" si="5"/>
        <v>75</v>
      </c>
      <c r="Q48" s="102">
        <f t="shared" si="6"/>
        <v>0</v>
      </c>
      <c r="R48" s="108">
        <f t="shared" si="7"/>
        <v>0</v>
      </c>
      <c r="S48" s="160">
        <f t="shared" si="3"/>
        <v>74.125</v>
      </c>
      <c r="T48" s="114" t="str">
        <f>IF(A48="","",CHOOSE(MATCH(S48,{100,81,80,71,70,66,65,61,60,51,50,41,40,0},-1),"A","A","AB","AB","B","B","BC","BC","C","C","D","D","E","E"))</f>
        <v>AB</v>
      </c>
      <c r="U48" s="103"/>
      <c r="V48" s="103"/>
      <c r="W48" s="103"/>
      <c r="X48" s="103"/>
      <c r="Y48" s="103"/>
      <c r="Z48" s="103"/>
      <c r="AA48" s="103"/>
      <c r="AB48" s="103"/>
      <c r="AC48" s="103"/>
      <c r="AD48" s="103"/>
      <c r="AE48" s="103"/>
      <c r="AF48" s="103"/>
    </row>
    <row r="49" spans="1:32" ht="15.75" x14ac:dyDescent="0.25">
      <c r="A49" s="117">
        <f>NIlai!A76</f>
        <v>45</v>
      </c>
      <c r="B49" s="115">
        <f>IF(A49="","",NIlai!B76)</f>
        <v>1103134456</v>
      </c>
      <c r="C49" s="116" t="str">
        <f>IF(B49="","",NIlai!C76)</f>
        <v>SAKTI DEWANTORO</v>
      </c>
      <c r="D49" s="107">
        <f>IF(A49="","",IF($D$3=0%,"",NIlai!J76))</f>
        <v>32.083333333333336</v>
      </c>
      <c r="E49" s="102">
        <f>IF(A49="","",IF($E$3=0%,0,NIlai!Q76))</f>
        <v>35</v>
      </c>
      <c r="F49" s="102">
        <f>IF(A49="","",IF($F$3=0%,0,NIlai!X76))</f>
        <v>37.5</v>
      </c>
      <c r="G49" s="102">
        <f>IF(A49="","",IF($G$3=0%,0,NIlai!AE76))</f>
        <v>0</v>
      </c>
      <c r="H49" s="108">
        <f>IF(A49="","",IF($H$3=0%,0,NIlai!AL76))</f>
        <v>0</v>
      </c>
      <c r="I49" s="97"/>
      <c r="J49" s="33"/>
      <c r="K49" s="33"/>
      <c r="L49" s="33"/>
      <c r="M49" s="109"/>
      <c r="N49" s="107">
        <f t="shared" ref="N49:N51" si="8">IF(D49&lt;I49,I49,D49)</f>
        <v>32.083333333333336</v>
      </c>
      <c r="O49" s="102">
        <f t="shared" ref="O49:O51" si="9">IF(E49&lt;J49,J49,E49)</f>
        <v>35</v>
      </c>
      <c r="P49" s="102">
        <f t="shared" ref="P49:P51" si="10">IF(F49&lt;K49,K49,F49)</f>
        <v>37.5</v>
      </c>
      <c r="Q49" s="102">
        <f t="shared" ref="Q49:Q51" si="11">IF(G49&lt;L49,L49,G49)</f>
        <v>0</v>
      </c>
      <c r="R49" s="108">
        <f t="shared" ref="R49:R51" si="12">IF(H49&lt;M49,M49,H49)</f>
        <v>0</v>
      </c>
      <c r="S49" s="160">
        <f t="shared" ref="S49:S51" si="13">IF(A49="","",N49*$D$3+O49*$E$3+P49*$F$3+Q49*$G$3+R49*$H$3)</f>
        <v>34.5625</v>
      </c>
      <c r="T49" s="114" t="str">
        <f>IF(A49="","",CHOOSE(MATCH(S49,{100,81,80,71,70,66,65,61,60,51,50,41,40,0},-1),"A","A","AB","AB","B","B","BC","BC","C","C","D","D","E","E"))</f>
        <v>E</v>
      </c>
      <c r="U49" s="103"/>
      <c r="V49" s="103"/>
      <c r="W49" s="103"/>
      <c r="X49" s="103"/>
      <c r="Y49" s="103"/>
      <c r="Z49" s="103"/>
      <c r="AA49" s="103"/>
      <c r="AB49" s="103"/>
      <c r="AC49" s="103"/>
      <c r="AD49" s="103"/>
      <c r="AE49" s="103"/>
      <c r="AF49" s="103"/>
    </row>
    <row r="50" spans="1:32" ht="15.75" x14ac:dyDescent="0.25">
      <c r="A50" s="117">
        <f>NIlai!A77</f>
        <v>46</v>
      </c>
      <c r="B50" s="115">
        <f>IF(A50="","",NIlai!B77)</f>
        <v>1103134457</v>
      </c>
      <c r="C50" s="116" t="str">
        <f>IF(B50="","",NIlai!C77)</f>
        <v>BIMO ARYSNA IMANULLAH</v>
      </c>
      <c r="D50" s="107">
        <f>IF(A50="","",IF($D$3=0%,"",NIlai!J77))</f>
        <v>74.166666666666686</v>
      </c>
      <c r="E50" s="102">
        <f>IF(A50="","",IF($E$3=0%,0,NIlai!Q77))</f>
        <v>70</v>
      </c>
      <c r="F50" s="102">
        <f>IF(A50="","",IF($F$3=0%,0,NIlai!X77))</f>
        <v>75</v>
      </c>
      <c r="G50" s="102">
        <f>IF(A50="","",IF($G$3=0%,0,NIlai!AE77))</f>
        <v>0</v>
      </c>
      <c r="H50" s="108">
        <f>IF(A50="","",IF($H$3=0%,0,NIlai!AL77))</f>
        <v>0</v>
      </c>
      <c r="I50" s="97"/>
      <c r="J50" s="33"/>
      <c r="K50" s="33"/>
      <c r="L50" s="33"/>
      <c r="M50" s="109"/>
      <c r="N50" s="107">
        <f t="shared" si="8"/>
        <v>74.166666666666686</v>
      </c>
      <c r="O50" s="102">
        <f t="shared" si="9"/>
        <v>70</v>
      </c>
      <c r="P50" s="102">
        <f t="shared" si="10"/>
        <v>75</v>
      </c>
      <c r="Q50" s="102">
        <f t="shared" si="11"/>
        <v>0</v>
      </c>
      <c r="R50" s="108">
        <f t="shared" si="12"/>
        <v>0</v>
      </c>
      <c r="S50" s="160">
        <f t="shared" si="13"/>
        <v>73.625</v>
      </c>
      <c r="T50" s="114" t="str">
        <f>IF(A50="","",CHOOSE(MATCH(S50,{100,81,80,71,70,66,65,61,60,51,50,41,40,0},-1),"A","A","AB","AB","B","B","BC","BC","C","C","D","D","E","E"))</f>
        <v>AB</v>
      </c>
      <c r="U50" s="103"/>
      <c r="V50" s="103"/>
      <c r="W50" s="103"/>
      <c r="X50" s="103"/>
      <c r="Y50" s="103"/>
      <c r="Z50" s="103"/>
      <c r="AA50" s="103"/>
      <c r="AB50" s="103"/>
      <c r="AC50" s="103"/>
      <c r="AD50" s="103"/>
      <c r="AE50" s="103"/>
      <c r="AF50" s="103"/>
    </row>
    <row r="51" spans="1:32" ht="15.75" x14ac:dyDescent="0.25">
      <c r="A51" s="117">
        <f>NIlai!A78</f>
        <v>47</v>
      </c>
      <c r="B51" s="115">
        <f>IF(A51="","",NIlai!B78)</f>
        <v>1301158642</v>
      </c>
      <c r="C51" s="116" t="str">
        <f>IF(B51="","",NIlai!C78)</f>
        <v>I MADE WAHYU WIDIANA</v>
      </c>
      <c r="D51" s="107">
        <f>IF(A51="","",IF($D$3=0%,"",NIlai!J78))</f>
        <v>65.000000000000014</v>
      </c>
      <c r="E51" s="102">
        <f>IF(A51="","",IF($E$3=0%,0,NIlai!Q78))</f>
        <v>70</v>
      </c>
      <c r="F51" s="102">
        <f>IF(A51="","",IF($F$3=0%,0,NIlai!X78))</f>
        <v>75</v>
      </c>
      <c r="G51" s="102">
        <f>IF(A51="","",IF($G$3=0%,0,NIlai!AE78))</f>
        <v>0</v>
      </c>
      <c r="H51" s="108">
        <f>IF(A51="","",IF($H$3=0%,0,NIlai!AL78))</f>
        <v>0</v>
      </c>
      <c r="I51" s="97"/>
      <c r="J51" s="33"/>
      <c r="K51" s="33"/>
      <c r="L51" s="33"/>
      <c r="M51" s="109"/>
      <c r="N51" s="107">
        <f t="shared" si="8"/>
        <v>65.000000000000014</v>
      </c>
      <c r="O51" s="102">
        <f t="shared" si="9"/>
        <v>70</v>
      </c>
      <c r="P51" s="102">
        <f t="shared" si="10"/>
        <v>75</v>
      </c>
      <c r="Q51" s="102">
        <f t="shared" si="11"/>
        <v>0</v>
      </c>
      <c r="R51" s="108">
        <f t="shared" si="12"/>
        <v>0</v>
      </c>
      <c r="S51" s="160">
        <f t="shared" si="13"/>
        <v>69.5</v>
      </c>
      <c r="T51" s="114" t="str">
        <f>IF(A51="","",CHOOSE(MATCH(S51,{100,81,80,71,70,66,65,61,60,51,50,41,40,0},-1),"A","A","AB","AB","B","B","BC","BC","C","C","D","D","E","E"))</f>
        <v>B</v>
      </c>
      <c r="U51" s="103"/>
      <c r="V51" s="103"/>
      <c r="W51" s="103"/>
      <c r="X51" s="103"/>
      <c r="Y51" s="103"/>
      <c r="Z51" s="103"/>
      <c r="AA51" s="103"/>
      <c r="AB51" s="103"/>
      <c r="AC51" s="103"/>
      <c r="AD51" s="103"/>
      <c r="AE51" s="103"/>
      <c r="AF51" s="103"/>
    </row>
    <row r="52" spans="1:32" ht="15.75" x14ac:dyDescent="0.25">
      <c r="S52" s="29">
        <f>AVERAGE(S5:S49)</f>
        <v>62.697222222222223</v>
      </c>
      <c r="T52" s="113" t="str">
        <f>IF(A5="","",CHOOSE(MATCH(S52,{100,81,80,71,70,66,65,61,60,51,50,41,40,0},-1),"A","A","AB","AB","B","B","BC","BC","C","C","D","D","E","E"))</f>
        <v>BC</v>
      </c>
    </row>
    <row r="55" spans="1:32" ht="15" customHeight="1" x14ac:dyDescent="0.25">
      <c r="N55" s="284" t="s">
        <v>260</v>
      </c>
      <c r="O55" s="285"/>
      <c r="P55" s="286" t="s">
        <v>261</v>
      </c>
      <c r="Q55" s="287"/>
    </row>
    <row r="56" spans="1:32" x14ac:dyDescent="0.25">
      <c r="N56" s="67" t="s">
        <v>93</v>
      </c>
      <c r="O56" s="66" t="s">
        <v>94</v>
      </c>
      <c r="P56" s="288"/>
      <c r="Q56" s="289"/>
    </row>
    <row r="57" spans="1:32" x14ac:dyDescent="0.25">
      <c r="N57" s="18" t="s">
        <v>49</v>
      </c>
      <c r="O57" s="159">
        <f>COUNTIF($T$5:$T$51,N57)</f>
        <v>0</v>
      </c>
      <c r="P57" s="290" t="s">
        <v>262</v>
      </c>
      <c r="Q57" s="290"/>
    </row>
    <row r="58" spans="1:32" x14ac:dyDescent="0.25">
      <c r="N58" s="18" t="s">
        <v>53</v>
      </c>
      <c r="O58" s="159">
        <f t="shared" ref="O58:O63" si="14">COUNTIF($T$5:$T$51,N58)</f>
        <v>30</v>
      </c>
      <c r="P58" s="290" t="s">
        <v>54</v>
      </c>
      <c r="Q58" s="290"/>
    </row>
    <row r="59" spans="1:32" x14ac:dyDescent="0.25">
      <c r="N59" s="18" t="s">
        <v>57</v>
      </c>
      <c r="O59" s="159">
        <f t="shared" si="14"/>
        <v>6</v>
      </c>
      <c r="P59" s="290" t="s">
        <v>58</v>
      </c>
      <c r="Q59" s="290"/>
    </row>
    <row r="60" spans="1:32" x14ac:dyDescent="0.25">
      <c r="N60" s="18" t="s">
        <v>61</v>
      </c>
      <c r="O60" s="159">
        <f t="shared" si="14"/>
        <v>0</v>
      </c>
      <c r="P60" s="290" t="s">
        <v>62</v>
      </c>
      <c r="Q60" s="290"/>
    </row>
    <row r="61" spans="1:32" x14ac:dyDescent="0.25">
      <c r="N61" s="18" t="s">
        <v>65</v>
      </c>
      <c r="O61" s="159">
        <f t="shared" si="14"/>
        <v>0</v>
      </c>
      <c r="P61" s="290" t="s">
        <v>66</v>
      </c>
      <c r="Q61" s="290"/>
    </row>
    <row r="62" spans="1:32" x14ac:dyDescent="0.25">
      <c r="N62" s="18" t="s">
        <v>69</v>
      </c>
      <c r="O62" s="159">
        <f t="shared" si="14"/>
        <v>0</v>
      </c>
      <c r="P62" s="290" t="s">
        <v>41</v>
      </c>
      <c r="Q62" s="290"/>
    </row>
    <row r="63" spans="1:32" x14ac:dyDescent="0.25">
      <c r="N63" s="18" t="s">
        <v>72</v>
      </c>
      <c r="O63" s="159">
        <f t="shared" si="14"/>
        <v>11</v>
      </c>
      <c r="P63" s="290" t="s">
        <v>263</v>
      </c>
      <c r="Q63" s="290"/>
    </row>
    <row r="64" spans="1:32" ht="15.75" x14ac:dyDescent="0.25">
      <c r="N64" s="39" t="s">
        <v>96</v>
      </c>
      <c r="O64" s="18">
        <f>SUM(O57:O63)</f>
        <v>47</v>
      </c>
      <c r="P64" s="290"/>
      <c r="Q64" s="290"/>
    </row>
    <row r="66" spans="14:17" x14ac:dyDescent="0.25">
      <c r="Q66" t="s">
        <v>264</v>
      </c>
    </row>
    <row r="67" spans="14:17" x14ac:dyDescent="0.25">
      <c r="N67" t="s">
        <v>264</v>
      </c>
      <c r="Q67" t="s">
        <v>265</v>
      </c>
    </row>
    <row r="68" spans="14:17" x14ac:dyDescent="0.25">
      <c r="N68" t="s">
        <v>265</v>
      </c>
    </row>
    <row r="69" spans="14:17" x14ac:dyDescent="0.25">
      <c r="Q69" t="s">
        <v>266</v>
      </c>
    </row>
    <row r="70" spans="14:17" x14ac:dyDescent="0.25">
      <c r="N70" t="s">
        <v>266</v>
      </c>
      <c r="Q70" t="s">
        <v>267</v>
      </c>
    </row>
    <row r="71" spans="14:17" x14ac:dyDescent="0.25">
      <c r="N71" t="s">
        <v>267</v>
      </c>
    </row>
  </sheetData>
  <mergeCells count="19">
    <mergeCell ref="P60:Q60"/>
    <mergeCell ref="P61:Q61"/>
    <mergeCell ref="P62:Q62"/>
    <mergeCell ref="P63:Q63"/>
    <mergeCell ref="P64:Q64"/>
    <mergeCell ref="N55:O55"/>
    <mergeCell ref="P55:Q56"/>
    <mergeCell ref="P57:Q57"/>
    <mergeCell ref="P58:Q58"/>
    <mergeCell ref="P59:Q59"/>
    <mergeCell ref="I1:J1"/>
    <mergeCell ref="N3:R3"/>
    <mergeCell ref="S3:S4"/>
    <mergeCell ref="T3:T4"/>
    <mergeCell ref="I3:M3"/>
    <mergeCell ref="A2:T2"/>
    <mergeCell ref="A3:A4"/>
    <mergeCell ref="B3:B4"/>
    <mergeCell ref="C3:C4"/>
  </mergeCells>
  <conditionalFormatting sqref="D5:D51">
    <cfRule type="cellIs" dxfId="2" priority="3" operator="lessThan">
      <formula>$C$1</formula>
    </cfRule>
  </conditionalFormatting>
  <conditionalFormatting sqref="D5:H51">
    <cfRule type="cellIs" dxfId="1" priority="2" operator="lessThan">
      <formula>$C$1</formula>
    </cfRule>
  </conditionalFormatting>
  <conditionalFormatting sqref="N5:R51">
    <cfRule type="cellIs" dxfId="0" priority="1" operator="lessThan">
      <formula>$C$1</formula>
    </cfRule>
  </conditionalFormatting>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RPS</vt:lpstr>
      <vt:lpstr>CLO Rubric</vt:lpstr>
      <vt:lpstr>NIlai</vt:lpstr>
      <vt:lpstr>Remedial</vt:lpstr>
      <vt:lpstr>Remedial!Print_Area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Bambang Ari W</dc:creator>
  <cp:lastModifiedBy>Dawam DJS</cp:lastModifiedBy>
  <cp:lastPrinted>2016-12-27T14:22:19Z</cp:lastPrinted>
  <dcterms:created xsi:type="dcterms:W3CDTF">2016-11-21T13:04:54Z</dcterms:created>
  <dcterms:modified xsi:type="dcterms:W3CDTF">2016-12-27T14:24:18Z</dcterms:modified>
</cp:coreProperties>
</file>